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951854-FAC7-47E5-B024-5AD046CCC862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G11" i="1"/>
  <c r="F11" i="1"/>
  <c r="Q21" i="1"/>
  <c r="Q22" i="1"/>
  <c r="E14" i="1"/>
  <c r="E15" i="1" s="1"/>
  <c r="C17" i="1"/>
  <c r="C12" i="1"/>
  <c r="C16" i="1" l="1"/>
  <c r="D18" i="1" s="1"/>
  <c r="C11" i="1"/>
  <c r="O21" i="1" l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<sst xmlns="http://schemas.openxmlformats.org/spreadsheetml/2006/main" count="56" uniqueCount="54">
  <si>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</si>
  <si>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</si>
  <si>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</si>
  <si>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</si>
  <si>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</si>
  <si>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</si>
  <si>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</si>
  <si>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</si>
  <si>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</si>
  <si>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</si>
  <si>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</si>
  <si>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</si>
  <si>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</si>
  <si>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</si>
  <si>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</si>
  <si>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</si>
  <si>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</si>
  <si>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</si>
  <si>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</si>
  <si>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</si>
  <si>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</si>
  <si>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</si>
  <si>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</si>
  <si>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</si>
  <si>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</si>
  <si>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</si>
  <si>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</si>
  <si>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</si>
  <si>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</si>
  <si>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</si>
  <si>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</si>
  <si>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</si>
  <si>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</si>
  <si>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</si>
  <si>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</si>
  <si>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</si>
  <si>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</si>
  <si>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</si>
  <si>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</si>
  <si>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</si>
  <si>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</si>
  <si>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</si>
  <si>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G5427-2330</t>
  </si>
  <si>
    <t>EBEW</t>
  </si>
  <si>
    <t>VSX</t>
  </si>
  <si>
    <t>IBVS 5992</t>
  </si>
  <si>
    <t>II</t>
  </si>
  <si>
    <t>IBVS 6029</t>
  </si>
  <si>
    <t>I</t>
  </si>
  <si>
    <t>Hya</t>
  </si>
  <si>
    <t>G5427-2330_Hya.xls</t>
  </si>
  <si>
    <t>V0611 Hya / GSC 5427-2330</t>
  </si>
  <si>
    <t>CCD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</si>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</sst>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V0611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  <c:pt idx="0">
                  <c:v>-2.2899999996297993E-2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22-4D07-BBA5-F19DCE096571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22-4D07-BBA5-F19DCE096571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22-4D07-BBA5-F19DCE096571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22-4D07-BBA5-F19DCE096571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22-4D07-BBA5-F19DCE096571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22-4D07-BBA5-F19DCE096571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22-4D07-BBA5-F19DCE096571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-2.2899999996297993E-2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22-4D07-BBA5-F19DCE096571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-1387.5</c:v>
                </c:pt>
                <c:pt idx="1">
                  <c:v>0</c:v>
                </c:pt>
              </c:numCache>
            </c:numRef>
          </c:xVal>
          <c:yVal>
            <c:numRef>
              <c:f>A!$R$21:$R$998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22-4D07-BBA5-F19DCE096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18592"/>
        <c:axId val="1"/>
      </c:scatterChart>
      <c:valAx>
        <c:axId val="59271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18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E601EB-F2F0-312D-C968-10B405B56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50</v>
      </c>
    </row>
    <row r="2" spans="1:7" x14ac:dyDescent="0.2">
      <c r="A2" t="s">
        <v>24</v>
      </c>
      <c r="B2" t="s">
        <v>43</v>
      </c>
      <c r="C2" s="30" t="s">
        <v>41</v>
      </c>
      <c r="D2" s="2" t="s">
        <v>49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55990.715799999998</v>
      </c>
      <c r="D7" s="29" t="s">
        <v>44</v>
      </c>
    </row>
    <row r="8" spans="1:7" x14ac:dyDescent="0.2">
      <c r="A8" t="s">
        <v>3</v>
      </c>
      <c r="C8" s="37">
        <v>0.30757600000000002</v>
      </c>
      <c r="D8" s="29" t="s">
        <v>44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1.6504504501836391E-5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60355.803884143519</v>
      </c>
    </row>
    <row r="15" spans="1:7" x14ac:dyDescent="0.2">
      <c r="A15" s="11" t="s">
        <v>17</v>
      </c>
      <c r="B15" s="9"/>
      <c r="C15" s="12">
        <f ca="1">(C7+C11)+(C8+C12)*INT(MAX(F21:F3532))</f>
        <v>55990.715799999998</v>
      </c>
      <c r="D15" s="13" t="s">
        <v>38</v>
      </c>
      <c r="E15" s="14">
        <f ca="1">ROUND(2*(E14-$C$7)/$C$8,0)/2+E13</f>
        <v>14193</v>
      </c>
    </row>
    <row r="16" spans="1:7" x14ac:dyDescent="0.2">
      <c r="A16" s="15" t="s">
        <v>4</v>
      </c>
      <c r="B16" s="9"/>
      <c r="C16" s="16">
        <f ca="1">+C8+C12</f>
        <v>0.30759250450450187</v>
      </c>
      <c r="D16" s="13" t="s">
        <v>39</v>
      </c>
      <c r="E16" s="23">
        <f ca="1">ROUND(2*(E14-$C$15)/$C$16,0)/2+E13</f>
        <v>14192</v>
      </c>
    </row>
    <row r="17" spans="1:19" ht="13.5" thickBot="1" x14ac:dyDescent="0.25">
      <c r="A17" s="13" t="s">
        <v>29</v>
      </c>
      <c r="B17" s="9"/>
      <c r="C17" s="9">
        <f>COUNT(C21:C2190)</f>
        <v>2</v>
      </c>
      <c r="D17" s="13" t="s">
        <v>33</v>
      </c>
      <c r="E17" s="17">
        <f ca="1">+$C$15+$C$16*E16-15018.5-$C$9/24</f>
        <v>45337.964457261223</v>
      </c>
    </row>
    <row r="18" spans="1:19" ht="14.25" thickTop="1" thickBot="1" x14ac:dyDescent="0.25">
      <c r="A18" s="15" t="s">
        <v>5</v>
      </c>
      <c r="B18" s="9"/>
      <c r="C18" s="18">
        <f ca="1">+C15</f>
        <v>55990.715799999998</v>
      </c>
      <c r="D18" s="19">
        <f ca="1">+C16</f>
        <v>0.30759250450450187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SQRT(SUM(S21:S49)/(COUNT(S21:S49)-1))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52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s="32" t="s">
        <v>45</v>
      </c>
      <c r="B21" s="33" t="s">
        <v>46</v>
      </c>
      <c r="C21" s="32">
        <v>55563.931199999999</v>
      </c>
      <c r="D21" s="32">
        <v>2.9999999999999997E-4</v>
      </c>
      <c r="E21">
        <f>+(C21-C$7)/C$8</f>
        <v>-1387.5744531432849</v>
      </c>
      <c r="F21">
        <f>ROUND(2*E21,0)/2</f>
        <v>-1387.5</v>
      </c>
      <c r="G21">
        <f>+C21-(C$7+F21*C$8)</f>
        <v>-2.2899999996297993E-2</v>
      </c>
      <c r="H21">
        <f>+G21</f>
        <v>-2.2899999996297993E-2</v>
      </c>
      <c r="O21">
        <f ca="1">+C$11+C$12*$F21</f>
        <v>-2.2899999996297993E-2</v>
      </c>
      <c r="Q21" s="1">
        <f>+C21-15018.5</f>
        <v>40545.431199999999</v>
      </c>
      <c r="S21">
        <f ca="1">+(O21-G21)^2</f>
        <v>0</v>
      </c>
    </row>
    <row r="22" spans="1:19" x14ac:dyDescent="0.2">
      <c r="A22" s="34" t="s">
        <v>47</v>
      </c>
      <c r="B22" s="35" t="s">
        <v>48</v>
      </c>
      <c r="C22" s="34">
        <v>55990.715799999998</v>
      </c>
      <c r="D22" s="34">
        <v>2.0000000000000001E-4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1">
        <f>+C22-15018.5</f>
        <v>40972.215799999998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2024-02-15T06:17:35Z</dcterms:modified>
</cp:coreProperties>
</file>