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57C1616-28BA-4200-805C-CF4BA680A2C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G11" i="1"/>
  <c r="F11" i="1"/>
  <c r="Q22" i="1"/>
  <c r="I23" i="1"/>
  <c r="Q23" i="1"/>
  <c r="C21" i="1"/>
  <c r="E21" i="1"/>
  <c r="F21" i="1"/>
  <c r="A21" i="1"/>
  <c r="H20" i="1"/>
  <c r="E14" i="1"/>
  <c r="E15" i="1" s="1"/>
  <c r="Q21" i="1"/>
  <c r="G21" i="1"/>
  <c r="H21" i="1"/>
  <c r="C17" i="1"/>
  <c r="C12" i="1"/>
  <c r="C11" i="1"/>
  <c r="O21" i="1" l="1"/>
  <c r="S21" i="1" s="1"/>
  <c r="C15" i="1"/>
  <c r="O22" i="1"/>
  <c r="S22" i="1" s="1"/>
  <c r="O23" i="1"/>
  <c r="S23" i="1" s="1"/>
  <c r="C16" i="1"/>
  <c r="D18" i="1" s="1"/>
  <c r="E16" i="1" l="1"/>
  <c r="E17" i="1" s="1"/>
  <c r="S19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<sst xmlns="http://schemas.openxmlformats.org/spreadsheetml/2006/main" count="56" uniqueCount="52">
  <si>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</si>
  <si>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</si>
  <si>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</si>
  <si>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</si>
  <si>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</si>
  <si>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</si>
  <si>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</si>
  <si>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</si>
  <si>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</si>
  <si>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</si>
  <si>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</si>
  <si>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</si>
  <si>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</si>
  <si>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</si>
  <si>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</si>
  <si>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</si>
  <si>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</si>
  <si>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</si>
  <si>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</si>
  <si>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</si>
  <si>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</si>
  <si>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</si>
  <si>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</si>
  <si>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</si>
  <si>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</si>
  <si>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</si>
  <si>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</si>
  <si>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</si>
  <si>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</si>
  <si>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</si>
  <si>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</si>
  <si>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</si>
  <si>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</si>
  <si>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</si>
  <si>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</si>
  <si>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</si>
  <si>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</si>
  <si>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</si>
  <si>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</si>
  <si>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</si>
  <si>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</si>
  <si>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</si>
  <si>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G0221-0871</t>
  </si>
  <si>
    <t>IBVS 5992</t>
  </si>
  <si>
    <t>II</t>
  </si>
  <si>
    <t>IBVS 6011</t>
  </si>
  <si>
    <t>G0221-0871_Hya.xls</t>
  </si>
  <si>
    <t>EC</t>
  </si>
  <si>
    <t>Hya</t>
  </si>
  <si>
    <t>VSX</t>
  </si>
  <si>
    <t>V0630 Hya / GSC 0221-0871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</si>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</sst>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V0630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9-4E7C-BA3F-4DA811B680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-1.3324999999895226E-2</c:v>
                </c:pt>
                <c:pt idx="2">
                  <c:v>-1.2250000007043127E-2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A9-4E7C-BA3F-4DA811B680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A9-4E7C-BA3F-4DA811B680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A9-4E7C-BA3F-4DA811B680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A9-4E7C-BA3F-4DA811B680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A9-4E7C-BA3F-4DA811B680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A9-4E7C-BA3F-4DA811B680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-2.6648686155507258E-2</c:v>
                </c:pt>
                <c:pt idx="1">
                  <c:v>-1.3324999999895228E-2</c:v>
                </c:pt>
                <c:pt idx="2">
                  <c:v>-1.2250000007043129E-2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A9-4E7C-BA3F-4DA811B6802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8019</c:v>
                </c:pt>
                <c:pt idx="2">
                  <c:v>8666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A9-4E7C-BA3F-4DA811B68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201800"/>
        <c:axId val="1"/>
      </c:scatterChart>
      <c:valAx>
        <c:axId val="525201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201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6ED726-FE5D-7A87-0DC1-EA15DA121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46</v>
      </c>
    </row>
    <row r="2" spans="1:7" x14ac:dyDescent="0.2">
      <c r="A2" t="s">
        <v>23</v>
      </c>
      <c r="B2" t="s">
        <v>47</v>
      </c>
      <c r="C2" s="31" t="s">
        <v>41</v>
      </c>
      <c r="D2" s="3" t="s">
        <v>48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52059.47</v>
      </c>
      <c r="D7" s="30" t="s">
        <v>49</v>
      </c>
    </row>
    <row r="8" spans="1:7" x14ac:dyDescent="0.2">
      <c r="A8" t="s">
        <v>3</v>
      </c>
      <c r="C8" s="35">
        <v>0.44697500000000001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-2.6648686155507258E-2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1.6615146721052538E-6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60356.683594791662</v>
      </c>
    </row>
    <row r="15" spans="1:7" x14ac:dyDescent="0.2">
      <c r="A15" s="12" t="s">
        <v>17</v>
      </c>
      <c r="B15" s="10"/>
      <c r="C15" s="13">
        <f ca="1">(C7+C11)+(C8+C12)*INT(MAX(F21:F3533))</f>
        <v>55932.943099999989</v>
      </c>
      <c r="D15" s="14" t="s">
        <v>38</v>
      </c>
      <c r="E15" s="15">
        <f ca="1">ROUND(2*(E14-$C$7)/$C$8,0)/2+E13</f>
        <v>18564</v>
      </c>
    </row>
    <row r="16" spans="1:7" x14ac:dyDescent="0.2">
      <c r="A16" s="16" t="s">
        <v>4</v>
      </c>
      <c r="B16" s="10"/>
      <c r="C16" s="17">
        <f ca="1">+C8+C12</f>
        <v>0.44697666151467214</v>
      </c>
      <c r="D16" s="14" t="s">
        <v>39</v>
      </c>
      <c r="E16" s="24">
        <f ca="1">ROUND(2*(E14-$C$15)/$C$16,0)/2+E13</f>
        <v>9898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45339.013929005552</v>
      </c>
    </row>
    <row r="18" spans="1:19" ht="14.25" thickTop="1" thickBot="1" x14ac:dyDescent="0.25">
      <c r="A18" s="16" t="s">
        <v>5</v>
      </c>
      <c r="B18" s="10"/>
      <c r="C18" s="19">
        <f ca="1">+C15</f>
        <v>55932.943099999989</v>
      </c>
      <c r="D18" s="20">
        <f ca="1">+C16</f>
        <v>0.44697666151467214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1.884346669027125E-2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52059.47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-2.6648686155507258E-2</v>
      </c>
      <c r="Q21" s="2">
        <f>+C21-15018.5</f>
        <v>37040.97</v>
      </c>
      <c r="S21">
        <f ca="1">+(O21-G21)^2</f>
        <v>7.1015247381472414E-4</v>
      </c>
    </row>
    <row r="22" spans="1:19" x14ac:dyDescent="0.2">
      <c r="A22" s="33" t="s">
        <v>43</v>
      </c>
      <c r="B22" s="34" t="s">
        <v>44</v>
      </c>
      <c r="C22" s="33">
        <v>55643.749199999998</v>
      </c>
      <c r="D22" s="33">
        <v>6.9999999999999999E-4</v>
      </c>
      <c r="E22">
        <f>+(C22-C$7)/C$8</f>
        <v>8018.9701884892829</v>
      </c>
      <c r="F22">
        <f>ROUND(2*E22,0)/2</f>
        <v>8019</v>
      </c>
      <c r="G22">
        <f>+C22-(C$7+F22*C$8)</f>
        <v>-1.3324999999895226E-2</v>
      </c>
      <c r="I22">
        <f>+G22</f>
        <v>-1.3324999999895226E-2</v>
      </c>
      <c r="O22">
        <f ca="1">+C$11+C$12*$F22</f>
        <v>-1.3324999999895228E-2</v>
      </c>
      <c r="Q22" s="2">
        <f>+C22-15018.5</f>
        <v>40625.249199999998</v>
      </c>
      <c r="S22">
        <f ca="1">+(O22-G22)^2</f>
        <v>3.009265538105056E-36</v>
      </c>
    </row>
    <row r="23" spans="1:19" x14ac:dyDescent="0.2">
      <c r="A23" s="33" t="s">
        <v>45</v>
      </c>
      <c r="B23" s="34" t="s">
        <v>44</v>
      </c>
      <c r="C23" s="33">
        <v>55932.943099999997</v>
      </c>
      <c r="D23" s="33">
        <v>5.9999999999999995E-4</v>
      </c>
      <c r="E23">
        <f>+(C23-C$7)/C$8</f>
        <v>8665.9725935454899</v>
      </c>
      <c r="F23">
        <f>ROUND(2*E23,0)/2</f>
        <v>8666</v>
      </c>
      <c r="G23">
        <f>+C23-(C$7+F23*C$8)</f>
        <v>-1.2250000007043127E-2</v>
      </c>
      <c r="I23">
        <f>+G23</f>
        <v>-1.2250000007043127E-2</v>
      </c>
      <c r="O23">
        <f ca="1">+C$11+C$12*$F23</f>
        <v>-1.2250000007043129E-2</v>
      </c>
      <c r="Q23" s="2">
        <f>+C23-15018.5</f>
        <v>40914.443099999997</v>
      </c>
      <c r="S23">
        <f ca="1">+(O23-G23)^2</f>
        <v>3.009265538105056E-36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2024-02-16T03:24:22Z</dcterms:modified>
</cp:coreProperties>
</file>