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62C8465-B5E3-4772-821B-34AE286A3BB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Q22" i="1"/>
  <c r="Q23" i="1"/>
  <c r="Q24" i="1"/>
  <c r="F11" i="1"/>
  <c r="C21" i="1"/>
  <c r="G21" i="1"/>
  <c r="H21" i="1"/>
  <c r="E21" i="1"/>
  <c r="F21" i="1"/>
  <c r="A21" i="1"/>
  <c r="H20" i="1"/>
  <c r="G11" i="1"/>
  <c r="E14" i="1"/>
  <c r="E15" i="1" s="1"/>
  <c r="C17" i="1"/>
  <c r="Q21" i="1"/>
  <c r="C12" i="1"/>
  <c r="C16" i="1" l="1"/>
  <c r="D18" i="1" s="1"/>
  <c r="C11" i="1"/>
  <c r="O21" i="1" l="1"/>
  <c r="S21" i="1" s="1"/>
  <c r="O23" i="1"/>
  <c r="S23" i="1" s="1"/>
  <c r="C15" i="1"/>
  <c r="O22" i="1"/>
  <c r="S22" i="1" s="1"/>
  <c r="O24" i="1"/>
  <c r="S24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<sst xmlns="http://schemas.openxmlformats.org/spreadsheetml/2006/main" count="58" uniqueCount="54">
  <si>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</si>
  <si>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</si>
  <si>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</si>
  <si>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</si>
  <si>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</si>
  <si>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</si>
  <si>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</si>
  <si>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</si>
  <si>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</si>
  <si>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</si>
  <si>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</si>
  <si>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</si>
  <si>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</si>
  <si>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</si>
  <si>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</si>
  <si>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</si>
  <si>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</si>
  <si>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</si>
  <si>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</si>
  <si>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</si>
  <si>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</si>
  <si>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</si>
  <si>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</si>
  <si>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</si>
  <si>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</si>
  <si>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</si>
  <si>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</si>
  <si>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</si>
  <si>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</si>
  <si>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</si>
  <si>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</si>
  <si>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</si>
  <si>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</si>
  <si>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</si>
  <si>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</si>
  <si>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</si>
  <si>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</si>
  <si>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</si>
  <si>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</si>
  <si>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</si>
  <si>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</si>
  <si>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</si>
  <si>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G6013-1086</t>
  </si>
  <si>
    <t>G6013-1086_Hya.xls</t>
  </si>
  <si>
    <t>EC</t>
  </si>
  <si>
    <t>Hya</t>
  </si>
  <si>
    <t>VSX</t>
  </si>
  <si>
    <t>IBVS 5992</t>
  </si>
  <si>
    <t>II</t>
  </si>
  <si>
    <t>IBVS 6011</t>
  </si>
  <si>
    <t>IBVS 6029</t>
  </si>
  <si>
    <t>I</t>
  </si>
  <si>
    <t>V0632 Hya / GSC 6013-1086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</si>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</sst>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V0632 Hya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8.0000000000000004E-4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8.0000000000000004E-4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11763</c:v>
                </c:pt>
                <c:pt idx="2">
                  <c:v>12913</c:v>
                </c:pt>
                <c:pt idx="3">
                  <c:v>13096.5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C3-44B0-BBE0-E4402DB897B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8.0000000000000004E-4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8.0000000000000004E-4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11763</c:v>
                </c:pt>
                <c:pt idx="2">
                  <c:v>12913</c:v>
                </c:pt>
                <c:pt idx="3">
                  <c:v>13096.5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1.7893000229378231E-2</c:v>
                </c:pt>
                <c:pt idx="2">
                  <c:v>2.0943000228726305E-2</c:v>
                </c:pt>
                <c:pt idx="3">
                  <c:v>2.2761500236811116E-2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C3-44B0-BBE0-E4402DB897B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8.0000000000000004E-4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8.0000000000000004E-4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11763</c:v>
                </c:pt>
                <c:pt idx="2">
                  <c:v>12913</c:v>
                </c:pt>
                <c:pt idx="3">
                  <c:v>13096.5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C3-44B0-BBE0-E4402DB897B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8.0000000000000004E-4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8.0000000000000004E-4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11763</c:v>
                </c:pt>
                <c:pt idx="2">
                  <c:v>12913</c:v>
                </c:pt>
                <c:pt idx="3">
                  <c:v>13096.5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C3-44B0-BBE0-E4402DB897B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8.0000000000000004E-4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8.0000000000000004E-4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11763</c:v>
                </c:pt>
                <c:pt idx="2">
                  <c:v>12913</c:v>
                </c:pt>
                <c:pt idx="3">
                  <c:v>13096.5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1C3-44B0-BBE0-E4402DB897B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8.0000000000000004E-4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8.0000000000000004E-4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11763</c:v>
                </c:pt>
                <c:pt idx="2">
                  <c:v>12913</c:v>
                </c:pt>
                <c:pt idx="3">
                  <c:v>13096.5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1C3-44B0-BBE0-E4402DB897B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8.0000000000000004E-4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8.0000000000000004E-4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11763</c:v>
                </c:pt>
                <c:pt idx="2">
                  <c:v>12913</c:v>
                </c:pt>
                <c:pt idx="3">
                  <c:v>13096.5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1C3-44B0-BBE0-E4402DB897B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11763</c:v>
                </c:pt>
                <c:pt idx="2">
                  <c:v>12913</c:v>
                </c:pt>
                <c:pt idx="3">
                  <c:v>13096.5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-1.3704251407630451E-4</c:v>
                </c:pt>
                <c:pt idx="1">
                  <c:v>1.9216178084152859E-2</c:v>
                </c:pt>
                <c:pt idx="2">
                  <c:v>2.1108229745120603E-2</c:v>
                </c:pt>
                <c:pt idx="3">
                  <c:v>2.1410135379718497E-2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1C3-44B0-BBE0-E4402DB897B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11763</c:v>
                </c:pt>
                <c:pt idx="2">
                  <c:v>12913</c:v>
                </c:pt>
                <c:pt idx="3">
                  <c:v>13096.5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1C3-44B0-BBE0-E4402DB89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3624488"/>
        <c:axId val="1"/>
      </c:scatterChart>
      <c:valAx>
        <c:axId val="583624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36244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445D90E-6C52-B15C-1402-20203DEA9B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52</v>
      </c>
      <c r="E1" t="s">
        <v>43</v>
      </c>
    </row>
    <row r="2" spans="1:7" x14ac:dyDescent="0.2">
      <c r="A2" t="s">
        <v>23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7">
        <v>51869.026999999769</v>
      </c>
      <c r="D7" s="30" t="s">
        <v>46</v>
      </c>
    </row>
    <row r="8" spans="1:7" x14ac:dyDescent="0.2">
      <c r="A8" t="s">
        <v>3</v>
      </c>
      <c r="C8" s="37">
        <v>0.31478899999999999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-1.3704251407630451E-4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1.6452623138849922E-6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60356.685102199073</v>
      </c>
    </row>
    <row r="15" spans="1:7" x14ac:dyDescent="0.2">
      <c r="A15" s="12" t="s">
        <v>17</v>
      </c>
      <c r="B15" s="10"/>
      <c r="C15" s="13">
        <f ca="1">(C7+C11)+(C8+C12)*INT(MAX(F21:F3533))</f>
        <v>55991.525153312512</v>
      </c>
      <c r="D15" s="14" t="s">
        <v>38</v>
      </c>
      <c r="E15" s="15">
        <f ca="1">ROUND(2*(E14-$C$7)/$C$8,0)/2+E13</f>
        <v>26964</v>
      </c>
    </row>
    <row r="16" spans="1:7" x14ac:dyDescent="0.2">
      <c r="A16" s="16" t="s">
        <v>4</v>
      </c>
      <c r="B16" s="10"/>
      <c r="C16" s="17">
        <f ca="1">+C8+C12</f>
        <v>0.31479064526231387</v>
      </c>
      <c r="D16" s="14" t="s">
        <v>39</v>
      </c>
      <c r="E16" s="24">
        <f ca="1">ROUND(2*(E14-$C$15)/$C$16,0)/2+E13</f>
        <v>13868</v>
      </c>
    </row>
    <row r="17" spans="1:19" ht="13.5" thickBot="1" x14ac:dyDescent="0.25">
      <c r="A17" s="14" t="s">
        <v>29</v>
      </c>
      <c r="B17" s="10"/>
      <c r="C17" s="10">
        <f>COUNT(C21:C2191)</f>
        <v>4</v>
      </c>
      <c r="D17" s="14" t="s">
        <v>33</v>
      </c>
      <c r="E17" s="18">
        <f ca="1">+$C$15+$C$16*E16-15018.5-$C$9/24</f>
        <v>45338.937655143614</v>
      </c>
    </row>
    <row r="18" spans="1:19" ht="14.25" thickTop="1" thickBot="1" x14ac:dyDescent="0.25">
      <c r="A18" s="16" t="s">
        <v>5</v>
      </c>
      <c r="B18" s="10"/>
      <c r="C18" s="19">
        <f ca="1">+C15</f>
        <v>55991.525153312512</v>
      </c>
      <c r="D18" s="20">
        <f ca="1">+C16</f>
        <v>0.31479064526231387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1.0989492035733029E-3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53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51869.026999999769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-1.3704251407630451E-4</v>
      </c>
      <c r="Q21" s="2">
        <f>+C21-15018.5</f>
        <v>36850.526999999769</v>
      </c>
      <c r="S21">
        <f ca="1">+(O21-G21)^2</f>
        <v>1.8780650664354118E-8</v>
      </c>
    </row>
    <row r="22" spans="1:19" x14ac:dyDescent="0.2">
      <c r="A22" s="33" t="s">
        <v>47</v>
      </c>
      <c r="B22" s="34" t="s">
        <v>48</v>
      </c>
      <c r="C22" s="33">
        <v>55571.907899999998</v>
      </c>
      <c r="D22" s="33">
        <v>5.9999999999999995E-4</v>
      </c>
      <c r="E22">
        <f>+(C22-C$7)/C$8</f>
        <v>11763.056841249947</v>
      </c>
      <c r="F22">
        <f>ROUND(2*E22,0)/2</f>
        <v>11763</v>
      </c>
      <c r="G22">
        <f>+C22-(C$7+F22*C$8)</f>
        <v>1.7893000229378231E-2</v>
      </c>
      <c r="I22">
        <f>+G22</f>
        <v>1.7893000229378231E-2</v>
      </c>
      <c r="O22">
        <f ca="1">+C$11+C$12*$F22</f>
        <v>1.9216178084152859E-2</v>
      </c>
      <c r="Q22" s="2">
        <f>+C22-15018.5</f>
        <v>40553.407899999998</v>
      </c>
      <c r="S22">
        <f ca="1">+(O22-G22)^2</f>
        <v>1.7507996353659861E-6</v>
      </c>
    </row>
    <row r="23" spans="1:19" x14ac:dyDescent="0.2">
      <c r="A23" s="33" t="s">
        <v>49</v>
      </c>
      <c r="B23" s="34" t="s">
        <v>48</v>
      </c>
      <c r="C23" s="33">
        <v>55933.918299999998</v>
      </c>
      <c r="D23" s="33">
        <v>8.0000000000000004E-4</v>
      </c>
      <c r="E23">
        <f>+(C23-C$7)/C$8</f>
        <v>12913.066530279739</v>
      </c>
      <c r="F23">
        <f>ROUND(2*E23,0)/2</f>
        <v>12913</v>
      </c>
      <c r="G23">
        <f>+C23-(C$7+F23*C$8)</f>
        <v>2.0943000228726305E-2</v>
      </c>
      <c r="I23">
        <f>+G23</f>
        <v>2.0943000228726305E-2</v>
      </c>
      <c r="O23">
        <f ca="1">+C$11+C$12*$F23</f>
        <v>2.1108229745120603E-2</v>
      </c>
      <c r="Q23" s="2">
        <f>+C23-15018.5</f>
        <v>40915.418299999998</v>
      </c>
      <c r="S23">
        <f ca="1">+(O23-G23)^2</f>
        <v>2.7300793087893665E-8</v>
      </c>
    </row>
    <row r="24" spans="1:19" x14ac:dyDescent="0.2">
      <c r="A24" s="35" t="s">
        <v>50</v>
      </c>
      <c r="B24" s="36" t="s">
        <v>51</v>
      </c>
      <c r="C24" s="35">
        <v>55991.683900000004</v>
      </c>
      <c r="D24" s="35">
        <v>2.9999999999999997E-4</v>
      </c>
      <c r="E24">
        <f>+(C24-C$7)/C$8</f>
        <v>13096.572307165228</v>
      </c>
      <c r="F24">
        <f>ROUND(2*E24,0)/2</f>
        <v>13096.5</v>
      </c>
      <c r="G24">
        <f>+C24-(C$7+F24*C$8)</f>
        <v>2.2761500236811116E-2</v>
      </c>
      <c r="I24">
        <f>+G24</f>
        <v>2.2761500236811116E-2</v>
      </c>
      <c r="O24">
        <f ca="1">+C$11+C$12*$F24</f>
        <v>2.1410135379718497E-2</v>
      </c>
      <c r="Q24" s="2">
        <f>+C24-15018.5</f>
        <v>40973.183900000004</v>
      </c>
      <c r="S24">
        <f ca="1">+(O24-G24)^2</f>
        <v>1.8261869769849568E-6</v>
      </c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2024-02-16T03:26:32Z</dcterms:modified>
</cp:coreProperties>
</file>