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FA6E23D-DC1E-45AA-B216-039A5595E94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Q21" i="1"/>
  <c r="G21" i="1"/>
  <c r="H21" i="1"/>
  <c r="C17" i="1"/>
  <c r="C11" i="1"/>
  <c r="E15" i="1" l="1"/>
  <c r="C12" i="1"/>
  <c r="C16" i="1" l="1"/>
  <c r="D18" i="1" s="1"/>
  <c r="O21" i="1"/>
  <c r="S21" i="1" s="1"/>
  <c r="O23" i="1"/>
  <c r="S23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<sst xmlns="http://schemas.openxmlformats.org/spreadsheetml/2006/main" count="56" uniqueCount="52">
  <si>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</si>
  <si>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</si>
  <si>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</si>
  <si>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</si>
  <si>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</si>
  <si>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</si>
  <si>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</si>
  <si>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</si>
  <si>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</si>
  <si>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</si>
  <si>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</si>
  <si>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</si>
  <si>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</si>
  <si>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</si>
  <si>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</si>
  <si>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</si>
  <si>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</si>
  <si>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</si>
  <si>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</si>
  <si>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</si>
  <si>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</si>
  <si>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</si>
  <si>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</si>
  <si>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</si>
  <si>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</si>
  <si>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</si>
  <si>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</si>
  <si>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</si>
  <si>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</si>
  <si>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</si>
  <si>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</si>
  <si>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</si>
  <si>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</si>
  <si>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</si>
  <si>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</si>
  <si>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</si>
  <si>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</si>
  <si>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</si>
  <si>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</si>
  <si>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</si>
  <si>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</si>
  <si>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</si>
  <si>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G4893-1294</t>
  </si>
  <si>
    <t>G4893-1294_Hya.xls</t>
  </si>
  <si>
    <t>EDESD:</t>
  </si>
  <si>
    <t>Hya</t>
  </si>
  <si>
    <t>VSX</t>
  </si>
  <si>
    <t>IBVS 5992</t>
  </si>
  <si>
    <t>I</t>
  </si>
  <si>
    <t>IBVS 6029</t>
  </si>
  <si>
    <t>V0642 Hya / GSC 4893-1294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</si>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</sst>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V0642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3748</c:v>
                </c:pt>
                <c:pt idx="2">
                  <c:v>4084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4-4BFF-BCA3-968484D1BD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3748</c:v>
                </c:pt>
                <c:pt idx="2">
                  <c:v>4084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-8.9279999796417542E-2</c:v>
                </c:pt>
                <c:pt idx="2">
                  <c:v>-8.1039999800850637E-2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64-4BFF-BCA3-968484D1BD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3748</c:v>
                </c:pt>
                <c:pt idx="2">
                  <c:v>4084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64-4BFF-BCA3-968484D1BD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3748</c:v>
                </c:pt>
                <c:pt idx="2">
                  <c:v>4084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64-4BFF-BCA3-968484D1BD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3748</c:v>
                </c:pt>
                <c:pt idx="2">
                  <c:v>4084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64-4BFF-BCA3-968484D1BD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3748</c:v>
                </c:pt>
                <c:pt idx="2">
                  <c:v>4084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64-4BFF-BCA3-968484D1BD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3748</c:v>
                </c:pt>
                <c:pt idx="2">
                  <c:v>4084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64-4BFF-BCA3-968484D1BD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3748</c:v>
                </c:pt>
                <c:pt idx="2">
                  <c:v>4084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-0.18119523784220551</c:v>
                </c:pt>
                <c:pt idx="1">
                  <c:v>-8.9279999796417542E-2</c:v>
                </c:pt>
                <c:pt idx="2">
                  <c:v>-8.1039999800850637E-2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64-4BFF-BCA3-968484D1BD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3748</c:v>
                </c:pt>
                <c:pt idx="2">
                  <c:v>4084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64-4BFF-BCA3-968484D1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775832"/>
        <c:axId val="1"/>
      </c:scatterChart>
      <c:valAx>
        <c:axId val="667775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775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3FE6695-7BA6-5BE7-542D-234957313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51871.279999999795</v>
      </c>
      <c r="D7" s="30" t="s">
        <v>46</v>
      </c>
    </row>
    <row r="8" spans="1:7" x14ac:dyDescent="0.2">
      <c r="A8" t="s">
        <v>3</v>
      </c>
      <c r="C8" s="37">
        <v>1.01186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-0.18119523784220551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2.4523809510615786E-5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60356.692984490735</v>
      </c>
    </row>
    <row r="15" spans="1:7" x14ac:dyDescent="0.2">
      <c r="A15" s="12" t="s">
        <v>17</v>
      </c>
      <c r="B15" s="10"/>
      <c r="C15" s="13">
        <f ca="1">(C7+C11)+(C8+C12)*INT(MAX(F21:F3533))</f>
        <v>56003.635199999997</v>
      </c>
      <c r="D15" s="14" t="s">
        <v>38</v>
      </c>
      <c r="E15" s="15">
        <f ca="1">ROUND(2*(E14-$C$7)/$C$8,0)/2+E13</f>
        <v>8387</v>
      </c>
    </row>
    <row r="16" spans="1:7" x14ac:dyDescent="0.2">
      <c r="A16" s="16" t="s">
        <v>4</v>
      </c>
      <c r="B16" s="10"/>
      <c r="C16" s="17">
        <f ca="1">+C8+C12</f>
        <v>1.0118845238095107</v>
      </c>
      <c r="D16" s="14" t="s">
        <v>39</v>
      </c>
      <c r="E16" s="24">
        <f ca="1">ROUND(2*(E14-$C$15)/$C$16,0)/2+E13</f>
        <v>4303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45339.670139285656</v>
      </c>
    </row>
    <row r="18" spans="1:19" ht="14.25" thickTop="1" thickBot="1" x14ac:dyDescent="0.25">
      <c r="A18" s="16" t="s">
        <v>5</v>
      </c>
      <c r="B18" s="10"/>
      <c r="C18" s="19">
        <f ca="1">+C15</f>
        <v>56003.635199999997</v>
      </c>
      <c r="D18" s="20">
        <f ca="1">+C16</f>
        <v>1.0118845238095107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0.12812438139693286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51871.279999999795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-0.18119523784220551</v>
      </c>
      <c r="Q21" s="2">
        <f>+C21-15018.5</f>
        <v>36852.779999999795</v>
      </c>
      <c r="S21">
        <f ca="1">+(O21-G21)^2</f>
        <v>3.2831714216693425E-2</v>
      </c>
    </row>
    <row r="22" spans="1:19" x14ac:dyDescent="0.2">
      <c r="A22" s="33" t="s">
        <v>47</v>
      </c>
      <c r="B22" s="34" t="s">
        <v>48</v>
      </c>
      <c r="C22" s="33">
        <v>55663.642</v>
      </c>
      <c r="D22" s="33">
        <v>3.0000000000000001E-3</v>
      </c>
      <c r="E22">
        <f>+(C22-C$7)/C$8</f>
        <v>3747.9117664501064</v>
      </c>
      <c r="F22">
        <f>ROUND(2*E22,0)/2</f>
        <v>3748</v>
      </c>
      <c r="G22">
        <f>+C22-(C$7+F22*C$8)</f>
        <v>-8.9279999796417542E-2</v>
      </c>
      <c r="I22">
        <f>+G22</f>
        <v>-8.9279999796417542E-2</v>
      </c>
      <c r="O22">
        <f ca="1">+C$11+C$12*$F22</f>
        <v>-8.9279999796417542E-2</v>
      </c>
      <c r="Q22" s="2">
        <f>+C22-15018.5</f>
        <v>40645.142</v>
      </c>
      <c r="S22">
        <f ca="1">+(O22-G22)^2</f>
        <v>0</v>
      </c>
    </row>
    <row r="23" spans="1:19" x14ac:dyDescent="0.2">
      <c r="A23" s="35" t="s">
        <v>49</v>
      </c>
      <c r="B23" s="36" t="s">
        <v>48</v>
      </c>
      <c r="C23" s="35">
        <v>56003.635199999997</v>
      </c>
      <c r="D23" s="35">
        <v>2.7000000000000001E-3</v>
      </c>
      <c r="E23">
        <f>+(C23-C$7)/C$8</f>
        <v>4083.9199098691538</v>
      </c>
      <c r="F23">
        <f>ROUND(2*E23,0)/2</f>
        <v>4084</v>
      </c>
      <c r="G23">
        <f>+C23-(C$7+F23*C$8)</f>
        <v>-8.1039999800850637E-2</v>
      </c>
      <c r="I23">
        <f>+G23</f>
        <v>-8.1039999800850637E-2</v>
      </c>
      <c r="O23">
        <f ca="1">+C$11+C$12*$F23</f>
        <v>-8.1039999800850637E-2</v>
      </c>
      <c r="Q23" s="2">
        <f>+C23-15018.5</f>
        <v>40985.135199999997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2024-02-16T03:37:53Z</dcterms:modified>
</cp:coreProperties>
</file>