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D66EB7-ECA5-403B-B9CB-0AF9B59EA1C7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C24" i="1"/>
  <c r="A24" i="1"/>
  <c r="E21" i="2"/>
  <c r="F21" i="2" s="1"/>
  <c r="G21" i="2" s="1"/>
  <c r="H21" i="2" s="1"/>
  <c r="Q21" i="2"/>
  <c r="C21" i="2"/>
  <c r="A21" i="2"/>
  <c r="F11" i="2"/>
  <c r="E22" i="2"/>
  <c r="F22" i="2" s="1"/>
  <c r="G22" i="2" s="1"/>
  <c r="I22" i="2" s="1"/>
  <c r="E23" i="2"/>
  <c r="F23" i="2" s="1"/>
  <c r="G23" i="2" s="1"/>
  <c r="I23" i="2" s="1"/>
  <c r="E24" i="2"/>
  <c r="F24" i="2" s="1"/>
  <c r="G24" i="2" s="1"/>
  <c r="I24" i="2" s="1"/>
  <c r="E25" i="2"/>
  <c r="F25" i="2" s="1"/>
  <c r="G25" i="2" s="1"/>
  <c r="I25" i="2" s="1"/>
  <c r="G11" i="2"/>
  <c r="E14" i="2"/>
  <c r="E15" i="2" s="1"/>
  <c r="C17" i="2"/>
  <c r="Q22" i="2"/>
  <c r="Q23" i="2"/>
  <c r="Q24" i="2"/>
  <c r="Q25" i="2"/>
  <c r="F11" i="1"/>
  <c r="Q21" i="1"/>
  <c r="E21" i="1"/>
  <c r="F21" i="1" s="1"/>
  <c r="G21" i="1" s="1"/>
  <c r="H21" i="1" s="1"/>
  <c r="G11" i="1"/>
  <c r="E22" i="1"/>
  <c r="F22" i="1"/>
  <c r="G22" i="1" s="1"/>
  <c r="H22" i="1" s="1"/>
  <c r="E23" i="1"/>
  <c r="F23" i="1" s="1"/>
  <c r="G23" i="1" s="1"/>
  <c r="H23" i="1" s="1"/>
  <c r="E25" i="1"/>
  <c r="F25" i="1"/>
  <c r="G25" i="1" s="1"/>
  <c r="H25" i="1" s="1"/>
  <c r="Q22" i="1"/>
  <c r="Q23" i="1"/>
  <c r="Q25" i="1"/>
  <c r="E14" i="1"/>
  <c r="E15" i="1" s="1"/>
  <c r="C17" i="1"/>
  <c r="C12" i="2"/>
  <c r="C11" i="1"/>
  <c r="C11" i="2"/>
  <c r="C12" i="1"/>
  <c r="O24" i="1" l="1"/>
  <c r="S24" i="1" s="1"/>
  <c r="O21" i="2"/>
  <c r="S21" i="2" s="1"/>
  <c r="C16" i="1"/>
  <c r="D18" i="1" s="1"/>
  <c r="O24" i="2"/>
  <c r="S24" i="2" s="1"/>
  <c r="O25" i="2"/>
  <c r="S25" i="2" s="1"/>
  <c r="O22" i="2"/>
  <c r="S22" i="2" s="1"/>
  <c r="O23" i="2"/>
  <c r="S23" i="2" s="1"/>
  <c r="C15" i="2"/>
  <c r="O25" i="1"/>
  <c r="S25" i="1" s="1"/>
  <c r="O21" i="1"/>
  <c r="S21" i="1" s="1"/>
  <c r="O23" i="1"/>
  <c r="S23" i="1" s="1"/>
  <c r="O22" i="1"/>
  <c r="S22" i="1" s="1"/>
  <c r="C15" i="1"/>
  <c r="E16" i="1" s="1"/>
  <c r="C16" i="2"/>
  <c r="D18" i="2" s="1"/>
  <c r="S19" i="1" l="1"/>
  <c r="S19" i="2"/>
  <c r="C18" i="2"/>
  <c r="E16" i="2"/>
  <c r="E17" i="2" s="1"/>
  <c r="E17" i="1"/>
  <c r="C18" i="1"/>
</calcChain>
</file>

<file path=xl/sharedStrings.xml><?xml version="1.0" encoding="utf-8"?>
<sst xmlns="http://schemas.openxmlformats.org/spreadsheetml/2006/main" count="119" uniqueCount="55">
  <si>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</si>
  <si>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</si>
  <si>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</si>
  <si>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</si>
  <si>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</si>
  <si>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</si>
  <si>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</si>
  <si>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</si>
  <si>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</si>
  <si>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</si>
  <si>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</si>
  <si>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</si>
  <si>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</si>
  <si>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</si>
  <si>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</si>
  <si>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</si>
  <si>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</si>
  <si>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</si>
  <si>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</si>
  <si>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</si>
  <si>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</si>
  <si>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</si>
  <si>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</si>
  <si>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</si>
  <si>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</si>
  <si>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</si>
  <si>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</si>
  <si>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</si>
  <si>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</si>
  <si>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</si>
  <si>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</si>
  <si>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</si>
  <si>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</si>
  <si>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</si>
  <si>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</si>
  <si>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</si>
  <si>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</si>
  <si>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</si>
  <si>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</si>
  <si>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</si>
  <si>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</si>
  <si>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</si>
  <si>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G4897-1250</t>
  </si>
  <si>
    <t>EW?</t>
  </si>
  <si>
    <t>ToMcat</t>
  </si>
  <si>
    <t>IBVS 5992</t>
  </si>
  <si>
    <t>II</t>
  </si>
  <si>
    <t>I</t>
  </si>
  <si>
    <t>IBVS 6029</t>
  </si>
  <si>
    <t>IBVS 6063</t>
  </si>
  <si>
    <t>Hya</t>
  </si>
  <si>
    <t>VSX</t>
  </si>
  <si>
    <t>V0644 Hya / GSC 4897-1250</t>
  </si>
  <si>
    <t>WRONG PERIOD?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</si>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</sst>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V0644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3007518796992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-1.0634394129738212E-5</c:v>
                </c:pt>
                <c:pt idx="1">
                  <c:v>-1.963534887181595E-4</c:v>
                </c:pt>
                <c:pt idx="2">
                  <c:v>3.7328142207115889E-4</c:v>
                </c:pt>
                <c:pt idx="3">
                  <c:v>0</c:v>
                </c:pt>
                <c:pt idx="4">
                  <c:v>-1.6629355377517641E-4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83-4C27-9C3A-8BEC8F9DD6F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83-4C27-9C3A-8BEC8F9DD6F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83-4C27-9C3A-8BEC8F9DD6F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83-4C27-9C3A-8BEC8F9DD6F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83-4C27-9C3A-8BEC8F9DD6F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83-4C27-9C3A-8BEC8F9DD6F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83-4C27-9C3A-8BEC8F9DD6F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-4.8228013652081873E-12</c:v>
                </c:pt>
                <c:pt idx="1">
                  <c:v>-4.4382589657015702E-12</c:v>
                </c:pt>
                <c:pt idx="2">
                  <c:v>-2.9853798425178729E-12</c:v>
                </c:pt>
                <c:pt idx="3">
                  <c:v>-1.153105158826692E-12</c:v>
                </c:pt>
                <c:pt idx="4">
                  <c:v>-1.1523698961125302E-12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83-4C27-9C3A-8BEC8F9DD6F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-2495.5</c:v>
                </c:pt>
                <c:pt idx="1">
                  <c:v>-2234</c:v>
                </c:pt>
                <c:pt idx="2">
                  <c:v>-1246</c:v>
                </c:pt>
                <c:pt idx="3">
                  <c:v>0</c:v>
                </c:pt>
                <c:pt idx="4">
                  <c:v>0.5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83-4C27-9C3A-8BEC8F9DD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10928"/>
        <c:axId val="1"/>
      </c:scatterChart>
      <c:valAx>
        <c:axId val="53761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1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V0644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3007518796992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64-461B-B6A1-D769B2B67C7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1.2063499998475891E-2</c:v>
                </c:pt>
                <c:pt idx="2">
                  <c:v>1.3062000005447771E-2</c:v>
                </c:pt>
                <c:pt idx="3">
                  <c:v>1.1323999999149237E-2</c:v>
                </c:pt>
                <c:pt idx="4">
                  <c:v>1.541200000065146E-2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64-461B-B6A1-D769B2B67C7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64-461B-B6A1-D769B2B67C7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64-461B-B6A1-D769B2B67C7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64-461B-B6A1-D769B2B67C7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64-461B-B6A1-D769B2B67C7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64-461B-B6A1-D769B2B67C7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7.4898999739635673E-4</c:v>
                </c:pt>
                <c:pt idx="1">
                  <c:v>1.0623747191698023E-2</c:v>
                </c:pt>
                <c:pt idx="2">
                  <c:v>1.1186126497910389E-2</c:v>
                </c:pt>
                <c:pt idx="3">
                  <c:v>1.3310959165262424E-2</c:v>
                </c:pt>
                <c:pt idx="4">
                  <c:v>1.5991677151457169E-2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64-461B-B6A1-D769B2B67C7E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3801.5</c:v>
                </c:pt>
                <c:pt idx="2">
                  <c:v>4018</c:v>
                </c:pt>
                <c:pt idx="3">
                  <c:v>4836</c:v>
                </c:pt>
                <c:pt idx="4">
                  <c:v>5868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64-461B-B6A1-D769B2B6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8048"/>
        <c:axId val="1"/>
      </c:scatterChart>
      <c:valAx>
        <c:axId val="53760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C07CD6-A105-DCDD-A820-016F7A34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200D40E-2E3B-2AA4-C401-D25CB2D87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39"/>
  <sheetViews>
    <sheetView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24</v>
      </c>
      <c r="B2" t="s">
        <v>43</v>
      </c>
      <c r="C2" s="3"/>
      <c r="D2" s="3" t="s">
        <v>50</v>
      </c>
      <c r="E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56310.744536875354</v>
      </c>
      <c r="D7" s="30" t="s">
        <v>44</v>
      </c>
    </row>
    <row r="8" spans="1:7" x14ac:dyDescent="0.2">
      <c r="A8" t="s">
        <v>3</v>
      </c>
      <c r="C8" s="32">
        <v>0.29365883640190793</v>
      </c>
      <c r="D8" s="30" t="s">
        <v>44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-1.153105158826692E-12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1.4705254283235803E-15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60356.697853356476</v>
      </c>
    </row>
    <row r="15" spans="1:7" x14ac:dyDescent="0.2">
      <c r="A15" s="12" t="s">
        <v>17</v>
      </c>
      <c r="B15" s="10"/>
      <c r="C15" s="13">
        <f ca="1">(C7+C11)+(C8+C12)*INT(MAX(F21:F3532))</f>
        <v>56310.744536875354</v>
      </c>
      <c r="D15" s="14" t="s">
        <v>39</v>
      </c>
      <c r="E15" s="15">
        <f ca="1">ROUND(2*(E14-$C$7)/$C$8,0)/2+E13</f>
        <v>13778.5</v>
      </c>
    </row>
    <row r="16" spans="1:7" x14ac:dyDescent="0.2">
      <c r="A16" s="16" t="s">
        <v>4</v>
      </c>
      <c r="B16" s="10"/>
      <c r="C16" s="17">
        <f ca="1">+C8+C12</f>
        <v>0.29365883640190937</v>
      </c>
      <c r="D16" s="14" t="s">
        <v>40</v>
      </c>
      <c r="E16" s="24">
        <f ca="1">ROUND(2*(E14-$C$15)/$C$16,0)/2+E13</f>
        <v>13778.5</v>
      </c>
    </row>
    <row r="17" spans="1:19" ht="13.5" thickBot="1" x14ac:dyDescent="0.25">
      <c r="A17" s="14" t="s">
        <v>30</v>
      </c>
      <c r="B17" s="10"/>
      <c r="C17" s="10">
        <f>COUNT(C21:C2190)</f>
        <v>5</v>
      </c>
      <c r="D17" s="14" t="s">
        <v>34</v>
      </c>
      <c r="E17" s="18">
        <f ca="1">+$C$15+$C$16*E16-15018.5-$C$9/24</f>
        <v>45338.8186475724</v>
      </c>
    </row>
    <row r="18" spans="1:19" ht="14.25" thickTop="1" thickBot="1" x14ac:dyDescent="0.25">
      <c r="A18" s="16" t="s">
        <v>5</v>
      </c>
      <c r="B18" s="10"/>
      <c r="C18" s="19">
        <f ca="1">+C15</f>
        <v>56310.744536875354</v>
      </c>
      <c r="D18" s="20">
        <f ca="1">+C16</f>
        <v>0.29365883640190937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SQRT(SUM(S21:S24)/(COUNT(S21:S24)-1))</f>
        <v>2.4358900037907359E-4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">
        <v>45</v>
      </c>
      <c r="B21" t="s">
        <v>46</v>
      </c>
      <c r="C21" s="8">
        <v>55577.918899999997</v>
      </c>
      <c r="D21" s="8">
        <v>4.0000000000000002E-4</v>
      </c>
      <c r="E21">
        <f>+(C21-C$7)/C$8</f>
        <v>-2495.5000362134379</v>
      </c>
      <c r="F21">
        <f>ROUND(2*E21,0)/2</f>
        <v>-2495.5</v>
      </c>
      <c r="G21">
        <f>+C21-(C$7+F21*C$8)</f>
        <v>-1.0634394129738212E-5</v>
      </c>
      <c r="H21">
        <f>+G21</f>
        <v>-1.0634394129738212E-5</v>
      </c>
      <c r="O21">
        <f ca="1">+C$11+C$12*$F21</f>
        <v>-4.8228013652081873E-12</v>
      </c>
      <c r="Q21" s="2">
        <f>+C21-15018.5</f>
        <v>40559.418899999997</v>
      </c>
      <c r="S21">
        <f ca="1">+(O21-G21)^2</f>
        <v>1.1309023593149275E-10</v>
      </c>
    </row>
    <row r="22" spans="1:19" x14ac:dyDescent="0.2">
      <c r="A22" t="s">
        <v>45</v>
      </c>
      <c r="B22" t="s">
        <v>47</v>
      </c>
      <c r="C22" s="8">
        <v>55654.710500000001</v>
      </c>
      <c r="D22" s="8">
        <v>4.0000000000000002E-4</v>
      </c>
      <c r="E22">
        <f>+(C22-C$7)/C$8</f>
        <v>-2234.000668644926</v>
      </c>
      <c r="F22">
        <f>ROUND(2*E22,0)/2</f>
        <v>-2234</v>
      </c>
      <c r="G22">
        <f>+C22-(C$7+F22*C$8)</f>
        <v>-1.963534887181595E-4</v>
      </c>
      <c r="H22">
        <f>+G22</f>
        <v>-1.963534887181595E-4</v>
      </c>
      <c r="O22">
        <f ca="1">+C$11+C$12*$F22</f>
        <v>-4.4382589657015702E-12</v>
      </c>
      <c r="Q22" s="2">
        <f>+C22-15018.5</f>
        <v>40636.210500000001</v>
      </c>
      <c r="S22">
        <f ca="1">+(O22-G22)^2</f>
        <v>3.855469078885714E-8</v>
      </c>
    </row>
    <row r="23" spans="1:19" x14ac:dyDescent="0.2">
      <c r="A23" t="s">
        <v>48</v>
      </c>
      <c r="B23" t="s">
        <v>47</v>
      </c>
      <c r="C23" s="8">
        <v>55944.845999999998</v>
      </c>
      <c r="D23" s="8">
        <v>6.9999999999999999E-4</v>
      </c>
      <c r="E23">
        <f>+(C23-C$7)/C$8</f>
        <v>-1245.998728860247</v>
      </c>
      <c r="F23">
        <f>ROUND(2*E23,0)/2</f>
        <v>-1246</v>
      </c>
      <c r="G23">
        <f>+C23-(C$7+F23*C$8)</f>
        <v>3.7328142207115889E-4</v>
      </c>
      <c r="H23">
        <f>+G23</f>
        <v>3.7328142207115889E-4</v>
      </c>
      <c r="O23">
        <f ca="1">+C$11+C$12*$F23</f>
        <v>-2.9853798425178729E-12</v>
      </c>
      <c r="Q23" s="2">
        <f>+C23-15018.5</f>
        <v>40926.345999999998</v>
      </c>
      <c r="S23">
        <f ca="1">+(O23-G23)^2</f>
        <v>1.3933902229224034E-7</v>
      </c>
    </row>
    <row r="24" spans="1:19" x14ac:dyDescent="0.2">
      <c r="A24" t="str">
        <f>$D$7</f>
        <v>ToMcat</v>
      </c>
      <c r="C24" s="8">
        <f>+$C$7</f>
        <v>56310.744536875354</v>
      </c>
      <c r="D24" s="8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-1.153105158826692E-12</v>
      </c>
      <c r="Q24" s="2">
        <f>+C24-15018.5</f>
        <v>41292.244536875354</v>
      </c>
      <c r="S24">
        <f ca="1">+(O24-G24)^2</f>
        <v>1.3296515073127306E-24</v>
      </c>
    </row>
    <row r="25" spans="1:19" x14ac:dyDescent="0.2">
      <c r="A25" t="s">
        <v>49</v>
      </c>
      <c r="B25" t="s">
        <v>47</v>
      </c>
      <c r="C25" s="8">
        <v>56310.891199999998</v>
      </c>
      <c r="D25" s="8">
        <v>1E-4</v>
      </c>
      <c r="E25">
        <f>+(C25-C$7)/C$8</f>
        <v>0.49943371853193042</v>
      </c>
      <c r="F25">
        <f>ROUND(2*E25,0)/2</f>
        <v>0.5</v>
      </c>
      <c r="G25">
        <f>+C25-(C$7+F25*C$8)</f>
        <v>-1.6629355377517641E-4</v>
      </c>
      <c r="H25">
        <f>+G25</f>
        <v>-1.6629355377517641E-4</v>
      </c>
      <c r="O25">
        <f ca="1">+C$11+C$12*$F25</f>
        <v>-1.1523698961125302E-12</v>
      </c>
      <c r="Q25" s="2">
        <f>+C25-15018.5</f>
        <v>41292.391199999998</v>
      </c>
      <c r="S25">
        <f ca="1">+(O25-G25)^2</f>
        <v>2.765354564391412E-8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S28">
    <sortCondition ref="C21:C28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24</v>
      </c>
      <c r="B2" t="s">
        <v>43</v>
      </c>
      <c r="C2" s="3"/>
      <c r="D2" s="3" t="s">
        <v>50</v>
      </c>
      <c r="E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54229.548999999999</v>
      </c>
      <c r="D7" s="30" t="s">
        <v>51</v>
      </c>
    </row>
    <row r="8" spans="1:7" x14ac:dyDescent="0.2">
      <c r="A8" t="s">
        <v>3</v>
      </c>
      <c r="C8" s="33">
        <v>0.35469099999999998</v>
      </c>
      <c r="D8" s="30" t="s">
        <v>51</v>
      </c>
      <c r="E8" s="31" t="s">
        <v>53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7.4898999739635673E-4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2.5975949478631239E-6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60356.697853356476</v>
      </c>
    </row>
    <row r="15" spans="1:7" x14ac:dyDescent="0.2">
      <c r="A15" s="12" t="s">
        <v>17</v>
      </c>
      <c r="B15" s="10"/>
      <c r="C15" s="13">
        <f ca="1">(C7+C11)+(C8+C12)*INT(MAX(F21:F3532))</f>
        <v>56310.891779677149</v>
      </c>
      <c r="D15" s="14" t="s">
        <v>39</v>
      </c>
      <c r="E15" s="15">
        <f ca="1">ROUND(2*(E14-$C$7)/$C$8,0)/2+E13</f>
        <v>17275.5</v>
      </c>
    </row>
    <row r="16" spans="1:7" x14ac:dyDescent="0.2">
      <c r="A16" s="16" t="s">
        <v>4</v>
      </c>
      <c r="B16" s="10"/>
      <c r="C16" s="17">
        <f ca="1">+C8+C12</f>
        <v>0.35469359759494784</v>
      </c>
      <c r="D16" s="14" t="s">
        <v>40</v>
      </c>
      <c r="E16" s="24">
        <f ca="1">ROUND(2*(E14-$C$15)/$C$16,0)/2+E13</f>
        <v>11407.5</v>
      </c>
    </row>
    <row r="17" spans="1:19" ht="13.5" thickBot="1" x14ac:dyDescent="0.25">
      <c r="A17" s="14" t="s">
        <v>30</v>
      </c>
      <c r="B17" s="10"/>
      <c r="C17" s="10">
        <f>COUNT(C21:C2190)</f>
        <v>5</v>
      </c>
      <c r="D17" s="14" t="s">
        <v>34</v>
      </c>
      <c r="E17" s="18">
        <f ca="1">+$C$15+$C$16*E16-15018.5-$C$9/24</f>
        <v>45338.954827574853</v>
      </c>
    </row>
    <row r="18" spans="1:19" ht="14.25" thickTop="1" thickBot="1" x14ac:dyDescent="0.25">
      <c r="A18" s="16" t="s">
        <v>5</v>
      </c>
      <c r="B18" s="10"/>
      <c r="C18" s="19">
        <f ca="1">+C15</f>
        <v>56310.891779677149</v>
      </c>
      <c r="D18" s="20">
        <f ca="1">+C16</f>
        <v>0.35469359759494784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SQRT(SUM(S21:S24)/(COUNT(S21:S24)-1))</f>
        <v>1.8349189178186553E-3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29</v>
      </c>
      <c r="J20" s="7" t="s">
        <v>54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$D$7</f>
        <v>VSX</v>
      </c>
      <c r="B21" s="3"/>
      <c r="C21" s="8">
        <f>$C$7</f>
        <v>54229.548999999999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7.4898999739635673E-4</v>
      </c>
      <c r="Q21" s="2">
        <f>+C21-15018.5</f>
        <v>39211.048999999999</v>
      </c>
      <c r="S21">
        <f ca="1">+(O21-G21)^2</f>
        <v>5.6098601619979442E-7</v>
      </c>
    </row>
    <row r="22" spans="1:19" x14ac:dyDescent="0.2">
      <c r="A22" t="s">
        <v>45</v>
      </c>
      <c r="B22" s="3" t="s">
        <v>46</v>
      </c>
      <c r="C22" s="8">
        <v>55577.918899999997</v>
      </c>
      <c r="D22" s="8">
        <v>4.0000000000000002E-4</v>
      </c>
      <c r="E22">
        <f>+(C22-C$7)/C$8</f>
        <v>3801.5340112943322</v>
      </c>
      <c r="F22">
        <f>ROUND(2*E22,0)/2</f>
        <v>3801.5</v>
      </c>
      <c r="G22">
        <f>+C22-(C$7+F22*C$8)</f>
        <v>1.2063499998475891E-2</v>
      </c>
      <c r="I22">
        <f>+G22</f>
        <v>1.2063499998475891E-2</v>
      </c>
      <c r="O22">
        <f ca="1">+C$11+C$12*$F22</f>
        <v>1.0623747191698023E-2</v>
      </c>
      <c r="Q22" s="2">
        <f>+C22-15018.5</f>
        <v>40559.418899999997</v>
      </c>
      <c r="S22">
        <f ca="1">+(O22-G22)^2</f>
        <v>2.0728881446247472E-6</v>
      </c>
    </row>
    <row r="23" spans="1:19" x14ac:dyDescent="0.2">
      <c r="A23" t="s">
        <v>45</v>
      </c>
      <c r="B23" s="3" t="s">
        <v>47</v>
      </c>
      <c r="C23" s="8">
        <v>55654.710500000001</v>
      </c>
      <c r="D23" s="8">
        <v>4.0000000000000002E-4</v>
      </c>
      <c r="E23">
        <f>+(C23-C$7)/C$8</f>
        <v>4018.0368264207495</v>
      </c>
      <c r="F23">
        <f>ROUND(2*E23,0)/2</f>
        <v>4018</v>
      </c>
      <c r="G23">
        <f>+C23-(C$7+F23*C$8)</f>
        <v>1.3062000005447771E-2</v>
      </c>
      <c r="I23">
        <f>+G23</f>
        <v>1.3062000005447771E-2</v>
      </c>
      <c r="O23">
        <f ca="1">+C$11+C$12*$F23</f>
        <v>1.1186126497910389E-2</v>
      </c>
      <c r="Q23" s="2">
        <f>+C23-15018.5</f>
        <v>40636.210500000001</v>
      </c>
      <c r="S23">
        <f ca="1">+(O23-G23)^2</f>
        <v>3.5189014162806004E-6</v>
      </c>
    </row>
    <row r="24" spans="1:19" x14ac:dyDescent="0.2">
      <c r="A24" t="s">
        <v>48</v>
      </c>
      <c r="B24" s="3" t="s">
        <v>47</v>
      </c>
      <c r="C24" s="8">
        <v>55944.845999999998</v>
      </c>
      <c r="D24" s="8">
        <v>6.9999999999999999E-4</v>
      </c>
      <c r="E24">
        <f>+(C24-C$7)/C$8</f>
        <v>4836.031926380987</v>
      </c>
      <c r="F24">
        <f>ROUND(2*E24,0)/2</f>
        <v>4836</v>
      </c>
      <c r="G24">
        <f>+C24-(C$7+F24*C$8)</f>
        <v>1.1323999999149237E-2</v>
      </c>
      <c r="I24">
        <f>+G24</f>
        <v>1.1323999999149237E-2</v>
      </c>
      <c r="O24">
        <f ca="1">+C$11+C$12*$F24</f>
        <v>1.3310959165262424E-2</v>
      </c>
      <c r="Q24" s="2">
        <f>+C24-15018.5</f>
        <v>40926.345999999998</v>
      </c>
      <c r="S24">
        <f ca="1">+(O24-G24)^2</f>
        <v>3.9480067278012132E-6</v>
      </c>
    </row>
    <row r="25" spans="1:19" x14ac:dyDescent="0.2">
      <c r="A25" t="s">
        <v>49</v>
      </c>
      <c r="B25" s="3" t="s">
        <v>47</v>
      </c>
      <c r="C25" s="8">
        <v>56310.891199999998</v>
      </c>
      <c r="D25" s="8">
        <v>1E-4</v>
      </c>
      <c r="E25">
        <f>+(C25-C$7)/C$8</f>
        <v>5868.0434519060236</v>
      </c>
      <c r="F25">
        <f>ROUND(2*E25,0)/2</f>
        <v>5868</v>
      </c>
      <c r="G25">
        <f>+C25-(C$7+F25*C$8)</f>
        <v>1.541200000065146E-2</v>
      </c>
      <c r="I25">
        <f>+G25</f>
        <v>1.541200000065146E-2</v>
      </c>
      <c r="O25">
        <f ca="1">+C$11+C$12*$F25</f>
        <v>1.5991677151457169E-2</v>
      </c>
      <c r="Q25" s="2">
        <f>+C25-15018.5</f>
        <v>41292.391199999998</v>
      </c>
      <c r="S25">
        <f ca="1">+(O25-G25)^2</f>
        <v>3.3602559916622455E-7</v>
      </c>
    </row>
    <row r="26" spans="1:19" x14ac:dyDescent="0.2">
      <c r="B26" s="3"/>
      <c r="C26" s="8"/>
      <c r="D26" s="8"/>
      <c r="Q26" s="2"/>
    </row>
    <row r="27" spans="1:19" x14ac:dyDescent="0.2">
      <c r="B27" s="3"/>
      <c r="C27" s="8"/>
      <c r="D27" s="8"/>
      <c r="Q27" s="2"/>
    </row>
    <row r="28" spans="1:19" x14ac:dyDescent="0.2">
      <c r="B28" s="3"/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S28">
    <sortCondition ref="C21:C28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2024-02-16T03:44:54Z</dcterms:modified>
</cp:coreProperties>
</file>