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9385EEF-2F47-464D-AD61-73CC4D5177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J26" i="1" s="1"/>
  <c r="Q26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Q22" i="1"/>
  <c r="Q23" i="1"/>
  <c r="Q24" i="1"/>
  <c r="Q25" i="1"/>
  <c r="F11" i="1"/>
  <c r="C21" i="1"/>
  <c r="C17" i="1"/>
  <c r="E21" i="1"/>
  <c r="F21" i="1"/>
  <c r="A21" i="1"/>
  <c r="H20" i="1"/>
  <c r="G11" i="1"/>
  <c r="E14" i="1"/>
  <c r="Q21" i="1"/>
  <c r="G21" i="1"/>
  <c r="H21" i="1"/>
  <c r="C12" i="1"/>
  <c r="C16" i="1" l="1"/>
  <c r="D18" i="1" s="1"/>
  <c r="E15" i="1"/>
  <c r="C11" i="1"/>
  <c r="O26" i="1" l="1"/>
  <c r="S26" i="1" s="1"/>
  <c r="O21" i="1"/>
  <c r="S21" i="1" s="1"/>
  <c r="O25" i="1"/>
  <c r="S25" i="1" s="1"/>
  <c r="O24" i="1"/>
  <c r="S24" i="1" s="1"/>
  <c r="C15" i="1"/>
  <c r="O22" i="1"/>
  <c r="S22" i="1" s="1"/>
  <c r="O23" i="1"/>
  <c r="S23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<sst xmlns="http://schemas.openxmlformats.org/spreadsheetml/2006/main" count="63" uniqueCount="55">
  <si>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</si>
  <si>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</si>
  <si>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</si>
  <si>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</si>
  <si>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</si>
  <si>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</si>
  <si>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</si>
  <si>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</si>
  <si>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</si>
  <si>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</si>
  <si>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</si>
  <si>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</si>
  <si>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</si>
  <si>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</si>
  <si>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</si>
  <si>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</si>
  <si>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</si>
  <si>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</si>
  <si>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</si>
  <si>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</si>
  <si>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</si>
  <si>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</si>
  <si>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</si>
  <si>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</si>
  <si>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</si>
  <si>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</si>
  <si>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</si>
  <si>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</si>
  <si>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</si>
  <si>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</si>
  <si>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</si>
  <si>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</si>
  <si>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</si>
  <si>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</si>
  <si>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</si>
  <si>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</si>
  <si>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</si>
  <si>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</si>
  <si>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</si>
  <si>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</si>
  <si>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</si>
  <si>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</si>
  <si>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G4897-1114</t>
  </si>
  <si>
    <t>G4897-1114_Hya.xls</t>
  </si>
  <si>
    <t>EC</t>
  </si>
  <si>
    <t>Hya</t>
  </si>
  <si>
    <t>VSX</t>
  </si>
  <si>
    <t>IBVS 5992</t>
  </si>
  <si>
    <t>I</t>
  </si>
  <si>
    <t>IBVS 6029</t>
  </si>
  <si>
    <t>IBVS 6063</t>
  </si>
  <si>
    <t>II</t>
  </si>
  <si>
    <t>OEJV 234</t>
  </si>
  <si>
    <t>CCD</t>
  </si>
  <si>
    <t>V0647 Hya / GSC 4897-1114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</si>
</sst>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8" fillId="0" borderId="0" xfId="0" applyFont="1" applyAlignment="1" applyProtection="1">
      <alignment vertical="center" wrapText="1"/>
      <protection locked="0"/>
    </xf>
    <xf numFmtId="0" fontId="18" fillId="0" borderId="0" xfId="0" applyFont="1" applyAlignment="1">
      <alignment horizontal="center"/>
    </xf>
    <xf numFmtId="165" fontId="18" fillId="0" borderId="0" xfId="0" applyNumberFormat="1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V0647 Hya / GSC 4897-1114 -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6574.5</c:v>
                </c:pt>
                <c:pt idx="2">
                  <c:v>6735.5</c:v>
                </c:pt>
                <c:pt idx="3">
                  <c:v>7219.5</c:v>
                </c:pt>
                <c:pt idx="4">
                  <c:v>7868</c:v>
                </c:pt>
                <c:pt idx="5">
                  <c:v>13736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8E-439C-9DEA-2D9D5777888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6574.5</c:v>
                </c:pt>
                <c:pt idx="2">
                  <c:v>6735.5</c:v>
                </c:pt>
                <c:pt idx="3">
                  <c:v>7219.5</c:v>
                </c:pt>
                <c:pt idx="4">
                  <c:v>7868</c:v>
                </c:pt>
                <c:pt idx="5">
                  <c:v>13736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-1.1554999997315463E-2</c:v>
                </c:pt>
                <c:pt idx="2">
                  <c:v>-1.2644999995245598E-2</c:v>
                </c:pt>
                <c:pt idx="3">
                  <c:v>-1.4504999999189749E-2</c:v>
                </c:pt>
                <c:pt idx="4">
                  <c:v>-1.4319999994768295E-2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98E-439C-9DEA-2D9D5777888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6574.5</c:v>
                </c:pt>
                <c:pt idx="2">
                  <c:v>6735.5</c:v>
                </c:pt>
                <c:pt idx="3">
                  <c:v>7219.5</c:v>
                </c:pt>
                <c:pt idx="4">
                  <c:v>7868</c:v>
                </c:pt>
                <c:pt idx="5">
                  <c:v>13736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5">
                  <c:v>-3.0539999999746215E-2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98E-439C-9DEA-2D9D5777888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6574.5</c:v>
                </c:pt>
                <c:pt idx="2">
                  <c:v>6735.5</c:v>
                </c:pt>
                <c:pt idx="3">
                  <c:v>7219.5</c:v>
                </c:pt>
                <c:pt idx="4">
                  <c:v>7868</c:v>
                </c:pt>
                <c:pt idx="5">
                  <c:v>13736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98E-439C-9DEA-2D9D5777888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6574.5</c:v>
                </c:pt>
                <c:pt idx="2">
                  <c:v>6735.5</c:v>
                </c:pt>
                <c:pt idx="3">
                  <c:v>7219.5</c:v>
                </c:pt>
                <c:pt idx="4">
                  <c:v>7868</c:v>
                </c:pt>
                <c:pt idx="5">
                  <c:v>13736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98E-439C-9DEA-2D9D5777888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6574.5</c:v>
                </c:pt>
                <c:pt idx="2">
                  <c:v>6735.5</c:v>
                </c:pt>
                <c:pt idx="3">
                  <c:v>7219.5</c:v>
                </c:pt>
                <c:pt idx="4">
                  <c:v>7868</c:v>
                </c:pt>
                <c:pt idx="5">
                  <c:v>13736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98E-439C-9DEA-2D9D5777888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6574.5</c:v>
                </c:pt>
                <c:pt idx="2">
                  <c:v>6735.5</c:v>
                </c:pt>
                <c:pt idx="3">
                  <c:v>7219.5</c:v>
                </c:pt>
                <c:pt idx="4">
                  <c:v>7868</c:v>
                </c:pt>
                <c:pt idx="5">
                  <c:v>13736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98E-439C-9DEA-2D9D5777888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6574.5</c:v>
                </c:pt>
                <c:pt idx="2">
                  <c:v>6735.5</c:v>
                </c:pt>
                <c:pt idx="3">
                  <c:v>7219.5</c:v>
                </c:pt>
                <c:pt idx="4">
                  <c:v>7868</c:v>
                </c:pt>
                <c:pt idx="5">
                  <c:v>13736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1.6155812430056135E-3</c:v>
                </c:pt>
                <c:pt idx="1">
                  <c:v>-1.2936448037793365E-2</c:v>
                </c:pt>
                <c:pt idx="2">
                  <c:v>-1.3292806196468342E-2</c:v>
                </c:pt>
                <c:pt idx="3">
                  <c:v>-1.4364094077205541E-2</c:v>
                </c:pt>
                <c:pt idx="4">
                  <c:v>-1.5799487033110651E-2</c:v>
                </c:pt>
                <c:pt idx="5">
                  <c:v>-2.8787745884693038E-2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98E-439C-9DEA-2D9D5777888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6574.5</c:v>
                </c:pt>
                <c:pt idx="2">
                  <c:v>6735.5</c:v>
                </c:pt>
                <c:pt idx="3">
                  <c:v>7219.5</c:v>
                </c:pt>
                <c:pt idx="4">
                  <c:v>7868</c:v>
                </c:pt>
                <c:pt idx="5">
                  <c:v>13736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98E-439C-9DEA-2D9D57778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0004664"/>
        <c:axId val="1"/>
      </c:scatterChart>
      <c:valAx>
        <c:axId val="65000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00046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D825FE4-93AE-253C-62F1-0B30D1F19E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1" sqref="E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54</v>
      </c>
      <c r="E1" t="s">
        <v>43</v>
      </c>
    </row>
    <row r="2" spans="1:7" x14ac:dyDescent="0.2">
      <c r="A2" t="s">
        <v>23</v>
      </c>
      <c r="B2" t="s">
        <v>44</v>
      </c>
      <c r="C2" s="31" t="s">
        <v>41</v>
      </c>
      <c r="D2" s="3" t="s">
        <v>45</v>
      </c>
      <c r="E2" s="32" t="s">
        <v>42</v>
      </c>
      <c r="F2" t="s">
        <v>42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44">
        <v>51870.31</v>
      </c>
      <c r="D7" s="30" t="s">
        <v>46</v>
      </c>
    </row>
    <row r="8" spans="1:7" x14ac:dyDescent="0.2">
      <c r="A8" t="s">
        <v>3</v>
      </c>
      <c r="C8" s="44">
        <v>0.56438999999999995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1.6155812430056135E-3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-2.2134047122669374E-6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60356.699128472217</v>
      </c>
    </row>
    <row r="15" spans="1:7" x14ac:dyDescent="0.2">
      <c r="A15" s="12" t="s">
        <v>17</v>
      </c>
      <c r="B15" s="10"/>
      <c r="C15" s="13">
        <f ca="1">(C7+C11)+(C8+C12)*INT(MAX(F21:F3533))</f>
        <v>59622.742252254109</v>
      </c>
      <c r="D15" s="14" t="s">
        <v>38</v>
      </c>
      <c r="E15" s="15">
        <f ca="1">ROUND(2*(E14-$C$7)/$C$8,0)/2+E13</f>
        <v>15037.5</v>
      </c>
    </row>
    <row r="16" spans="1:7" x14ac:dyDescent="0.2">
      <c r="A16" s="16" t="s">
        <v>4</v>
      </c>
      <c r="B16" s="10"/>
      <c r="C16" s="17">
        <f ca="1">+C8+C12</f>
        <v>0.56438778659528765</v>
      </c>
      <c r="D16" s="14" t="s">
        <v>39</v>
      </c>
      <c r="E16" s="24">
        <f ca="1">ROUND(2*(E14-$C$15)/$C$16,0)/2+E13</f>
        <v>1301.5</v>
      </c>
    </row>
    <row r="17" spans="1:19" ht="13.5" thickBot="1" x14ac:dyDescent="0.25">
      <c r="A17" s="14" t="s">
        <v>29</v>
      </c>
      <c r="B17" s="10"/>
      <c r="C17" s="10">
        <f>COUNT(C21:C2191)</f>
        <v>6</v>
      </c>
      <c r="D17" s="14" t="s">
        <v>33</v>
      </c>
      <c r="E17" s="18">
        <f ca="1">+$C$15+$C$16*E16-15018.5-$C$9/24</f>
        <v>45339.18878984121</v>
      </c>
    </row>
    <row r="18" spans="1:19" ht="14.25" thickTop="1" thickBot="1" x14ac:dyDescent="0.25">
      <c r="A18" s="16" t="s">
        <v>5</v>
      </c>
      <c r="B18" s="10"/>
      <c r="C18" s="19">
        <f ca="1">+C15</f>
        <v>59622.742252254109</v>
      </c>
      <c r="D18" s="20">
        <f ca="1">+C16</f>
        <v>0.56438778659528765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1.4294953777349887E-3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53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51870.31</v>
      </c>
      <c r="D21" s="8" t="s">
        <v>13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1.6155812430056135E-3</v>
      </c>
      <c r="Q21" s="2">
        <f t="shared" ref="Q21:Q26" si="4">+C21-15018.5</f>
        <v>36851.81</v>
      </c>
      <c r="S21">
        <f t="shared" ref="S21:S26" ca="1" si="5">+(O21-G21)^2</f>
        <v>2.6101027527515631E-6</v>
      </c>
    </row>
    <row r="22" spans="1:19" x14ac:dyDescent="0.2">
      <c r="A22" s="33" t="s">
        <v>47</v>
      </c>
      <c r="B22" s="34" t="s">
        <v>48</v>
      </c>
      <c r="C22" s="33">
        <v>55580.880499999999</v>
      </c>
      <c r="D22" s="33">
        <v>5.0000000000000001E-4</v>
      </c>
      <c r="E22">
        <f t="shared" si="0"/>
        <v>6574.4795265685107</v>
      </c>
      <c r="F22">
        <f t="shared" si="1"/>
        <v>6574.5</v>
      </c>
      <c r="G22">
        <f t="shared" si="2"/>
        <v>-1.1554999997315463E-2</v>
      </c>
      <c r="I22">
        <f>+G22</f>
        <v>-1.1554999997315463E-2</v>
      </c>
      <c r="O22">
        <f t="shared" ca="1" si="3"/>
        <v>-1.2936448037793365E-2</v>
      </c>
      <c r="Q22" s="2">
        <f t="shared" si="4"/>
        <v>40562.380499999999</v>
      </c>
      <c r="S22">
        <f t="shared" ca="1" si="5"/>
        <v>1.9083986885402369E-6</v>
      </c>
    </row>
    <row r="23" spans="1:19" x14ac:dyDescent="0.2">
      <c r="A23" s="33" t="s">
        <v>47</v>
      </c>
      <c r="B23" s="34" t="s">
        <v>48</v>
      </c>
      <c r="C23" s="33">
        <v>55671.746200000001</v>
      </c>
      <c r="D23" s="33">
        <v>8.0000000000000004E-4</v>
      </c>
      <c r="E23">
        <f t="shared" si="0"/>
        <v>6735.4775952798673</v>
      </c>
      <c r="F23">
        <f t="shared" si="1"/>
        <v>6735.5</v>
      </c>
      <c r="G23">
        <f t="shared" si="2"/>
        <v>-1.2644999995245598E-2</v>
      </c>
      <c r="I23">
        <f>+G23</f>
        <v>-1.2644999995245598E-2</v>
      </c>
      <c r="O23">
        <f t="shared" ca="1" si="3"/>
        <v>-1.3292806196468342E-2</v>
      </c>
      <c r="Q23" s="2">
        <f t="shared" si="4"/>
        <v>40653.246200000001</v>
      </c>
      <c r="S23">
        <f t="shared" ca="1" si="5"/>
        <v>4.1965287434264243E-7</v>
      </c>
    </row>
    <row r="24" spans="1:19" x14ac:dyDescent="0.2">
      <c r="A24" s="35" t="s">
        <v>49</v>
      </c>
      <c r="B24" s="36" t="s">
        <v>48</v>
      </c>
      <c r="C24" s="35">
        <v>55944.909099999997</v>
      </c>
      <c r="D24" s="35">
        <v>4.0000000000000002E-4</v>
      </c>
      <c r="E24">
        <f t="shared" si="0"/>
        <v>7219.474299686387</v>
      </c>
      <c r="F24">
        <f t="shared" si="1"/>
        <v>7219.5</v>
      </c>
      <c r="G24">
        <f t="shared" si="2"/>
        <v>-1.4504999999189749E-2</v>
      </c>
      <c r="I24">
        <f>+G24</f>
        <v>-1.4504999999189749E-2</v>
      </c>
      <c r="O24">
        <f t="shared" ca="1" si="3"/>
        <v>-1.4364094077205541E-2</v>
      </c>
      <c r="Q24" s="2">
        <f t="shared" si="4"/>
        <v>40926.409099999997</v>
      </c>
      <c r="S24">
        <f t="shared" ca="1" si="5"/>
        <v>1.9854478850219691E-8</v>
      </c>
    </row>
    <row r="25" spans="1:19" x14ac:dyDescent="0.2">
      <c r="A25" s="37" t="s">
        <v>50</v>
      </c>
      <c r="B25" s="38" t="s">
        <v>51</v>
      </c>
      <c r="C25" s="39">
        <v>56310.9162</v>
      </c>
      <c r="D25" s="39">
        <v>5.9999999999999995E-4</v>
      </c>
      <c r="E25">
        <f t="shared" si="0"/>
        <v>7867.9746274739146</v>
      </c>
      <c r="F25">
        <f t="shared" si="1"/>
        <v>7868</v>
      </c>
      <c r="G25">
        <f t="shared" si="2"/>
        <v>-1.4319999994768295E-2</v>
      </c>
      <c r="I25">
        <f>+G25</f>
        <v>-1.4319999994768295E-2</v>
      </c>
      <c r="O25">
        <f t="shared" ca="1" si="3"/>
        <v>-1.5799487033110651E-2</v>
      </c>
      <c r="Q25" s="2">
        <f t="shared" si="4"/>
        <v>41292.4162</v>
      </c>
      <c r="S25">
        <f t="shared" ca="1" si="5"/>
        <v>2.1888818966230333E-6</v>
      </c>
    </row>
    <row r="26" spans="1:19" x14ac:dyDescent="0.2">
      <c r="A26" s="40" t="s">
        <v>52</v>
      </c>
      <c r="B26" s="41" t="s">
        <v>48</v>
      </c>
      <c r="C26" s="42">
        <v>59622.7405</v>
      </c>
      <c r="D26" s="43">
        <v>5.0000000000000001E-4</v>
      </c>
      <c r="E26">
        <f t="shared" si="0"/>
        <v>13735.945888481374</v>
      </c>
      <c r="F26">
        <f t="shared" si="1"/>
        <v>13736</v>
      </c>
      <c r="G26">
        <f t="shared" si="2"/>
        <v>-3.0539999999746215E-2</v>
      </c>
      <c r="J26">
        <f>+G26</f>
        <v>-3.0539999999746215E-2</v>
      </c>
      <c r="O26">
        <f t="shared" ca="1" si="3"/>
        <v>-2.8787745884693038E-2</v>
      </c>
      <c r="Q26" s="2">
        <f t="shared" si="4"/>
        <v>44604.2405</v>
      </c>
      <c r="S26">
        <f t="shared" ca="1" si="5"/>
        <v>3.0703944837207927E-6</v>
      </c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2024-02-16T03:46:44Z</dcterms:modified>
</cp:coreProperties>
</file>