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135DA8B-9E0E-466F-A6E2-17997A3E854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6" i="1" l="1"/>
  <c r="D18" i="1" s="1"/>
  <c r="C11" i="1"/>
  <c r="C15" i="1" l="1"/>
  <c r="O22" i="1"/>
  <c r="S22" i="1" s="1"/>
  <c r="O21" i="1"/>
  <c r="S21" i="1" s="1"/>
  <c r="O23" i="1"/>
  <c r="S23" i="1" s="1"/>
  <c r="O24" i="1"/>
  <c r="S24" i="1" s="1"/>
  <c r="O25" i="1"/>
  <c r="S25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<sst xmlns="http://schemas.openxmlformats.org/spreadsheetml/2006/main" count="61" uniqueCount="54">
  <si>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</si>
  <si>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</si>
  <si>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</si>
  <si>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</si>
  <si>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</si>
  <si>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</si>
  <si>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</si>
  <si>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</si>
  <si>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</si>
  <si>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</si>
  <si>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</si>
  <si>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</si>
  <si>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</si>
  <si>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</si>
  <si>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</si>
  <si>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</si>
  <si>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</si>
  <si>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</si>
  <si>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</si>
  <si>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</si>
  <si>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</si>
  <si>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</si>
  <si>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</si>
  <si>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</si>
  <si>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</si>
  <si>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</si>
  <si>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</si>
  <si>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</si>
  <si>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</si>
  <si>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</si>
  <si>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</si>
  <si>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</si>
  <si>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</si>
  <si>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</si>
  <si>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</si>
  <si>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</si>
  <si>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</si>
  <si>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</si>
  <si>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</si>
  <si>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</si>
  <si>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</si>
  <si>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</si>
  <si>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G4894-2310</t>
  </si>
  <si>
    <t>G4894-2310_Hya.xls</t>
  </si>
  <si>
    <t>EA</t>
  </si>
  <si>
    <t>Hya</t>
  </si>
  <si>
    <t>VSX</t>
  </si>
  <si>
    <t>IBVS 5992</t>
  </si>
  <si>
    <t>I</t>
  </si>
  <si>
    <t>II</t>
  </si>
  <si>
    <t>IBVS 6011</t>
  </si>
  <si>
    <t>IBVS 6063</t>
  </si>
  <si>
    <t>V0648 Hya / GSC 4894-2310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</si>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</sst>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V0648 Hya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35-496A-A67C-372749A27F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-7.0899999991524965E-3</c:v>
                </c:pt>
                <c:pt idx="2">
                  <c:v>-6.7799999960698187E-3</c:v>
                </c:pt>
                <c:pt idx="3">
                  <c:v>-6.8800000008195639E-3</c:v>
                </c:pt>
                <c:pt idx="4">
                  <c:v>-7.5599999981932342E-3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35-496A-A67C-372749A27F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35-496A-A67C-372749A27F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35-496A-A67C-372749A27F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35-496A-A67C-372749A27F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35-496A-A67C-372749A27F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35-496A-A67C-372749A27F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-8.1509104446817089E-5</c:v>
                </c:pt>
                <c:pt idx="1">
                  <c:v>-6.5430724221396518E-3</c:v>
                </c:pt>
                <c:pt idx="2">
                  <c:v>-6.6754526137616779E-3</c:v>
                </c:pt>
                <c:pt idx="3">
                  <c:v>-7.1767740494900582E-3</c:v>
                </c:pt>
                <c:pt idx="4">
                  <c:v>-7.8331918043969065E-3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35-496A-A67C-372749A27F1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35-496A-A67C-372749A27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08048"/>
        <c:axId val="1"/>
      </c:scatterChart>
      <c:valAx>
        <c:axId val="53760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0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5F0754-0DF9-9FBB-541F-B12F61FEF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52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8">
        <v>51870.49</v>
      </c>
      <c r="D7" s="29" t="s">
        <v>46</v>
      </c>
    </row>
    <row r="8" spans="1:7" x14ac:dyDescent="0.2">
      <c r="A8" t="s">
        <v>3</v>
      </c>
      <c r="C8" s="38">
        <v>0.89742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-8.1509104446817089E-5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-1.5666294866511904E-6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60356.699895023143</v>
      </c>
    </row>
    <row r="15" spans="1:7" x14ac:dyDescent="0.2">
      <c r="A15" s="11" t="s">
        <v>17</v>
      </c>
      <c r="B15" s="9"/>
      <c r="C15" s="12">
        <f ca="1">(C7+C11)+(C8+C12)*INT(MAX(F21:F3533))</f>
        <v>56310.91632680819</v>
      </c>
      <c r="D15" s="13" t="s">
        <v>38</v>
      </c>
      <c r="E15" s="14">
        <f ca="1">ROUND(2*(E14-$C$7)/$C$8,0)/2+E13</f>
        <v>9457</v>
      </c>
    </row>
    <row r="16" spans="1:7" x14ac:dyDescent="0.2">
      <c r="A16" s="15" t="s">
        <v>4</v>
      </c>
      <c r="B16" s="9"/>
      <c r="C16" s="16">
        <f ca="1">+C8+C12</f>
        <v>0.8974184333705133</v>
      </c>
      <c r="D16" s="13" t="s">
        <v>39</v>
      </c>
      <c r="E16" s="23">
        <f ca="1">ROUND(2*(E14-$C$15)/$C$16,0)/2+E13</f>
        <v>4509</v>
      </c>
    </row>
    <row r="17" spans="1:19" ht="13.5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45339.271876209168</v>
      </c>
    </row>
    <row r="18" spans="1:19" ht="14.25" thickTop="1" thickBot="1" x14ac:dyDescent="0.25">
      <c r="A18" s="15" t="s">
        <v>5</v>
      </c>
      <c r="B18" s="9"/>
      <c r="C18" s="18">
        <f ca="1">+C15</f>
        <v>56310.91632680819</v>
      </c>
      <c r="D18" s="19">
        <f ca="1">+C16</f>
        <v>0.8974184333705133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3.461980151204833E-4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51870.49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-8.1509104446817089E-5</v>
      </c>
      <c r="Q21" s="1">
        <f>+C21-15018.5</f>
        <v>36851.99</v>
      </c>
      <c r="S21">
        <f ca="1">+(O21-G21)^2</f>
        <v>6.6437341077221374E-9</v>
      </c>
    </row>
    <row r="22" spans="1:19" x14ac:dyDescent="0.2">
      <c r="A22" s="32" t="s">
        <v>47</v>
      </c>
      <c r="B22" s="33" t="s">
        <v>48</v>
      </c>
      <c r="C22" s="32">
        <v>55571.8917</v>
      </c>
      <c r="D22" s="32">
        <v>2.0000000000000001E-4</v>
      </c>
      <c r="E22">
        <f>+(C22-C$7)/C$8</f>
        <v>4124.4920995743378</v>
      </c>
      <c r="F22">
        <f>ROUND(2*E22,0)/2</f>
        <v>4124.5</v>
      </c>
      <c r="G22">
        <f>+C22-(C$7+F22*C$8)</f>
        <v>-7.0899999991524965E-3</v>
      </c>
      <c r="I22">
        <f>+G22</f>
        <v>-7.0899999991524965E-3</v>
      </c>
      <c r="O22">
        <f ca="1">+C$11+C$12*$F22</f>
        <v>-6.5430724221396518E-3</v>
      </c>
      <c r="Q22" s="1">
        <f>+C22-15018.5</f>
        <v>40553.3917</v>
      </c>
      <c r="S22">
        <f ca="1">+(O22-G22)^2</f>
        <v>2.9912977449714109E-7</v>
      </c>
    </row>
    <row r="23" spans="1:19" x14ac:dyDescent="0.2">
      <c r="A23" s="32" t="s">
        <v>47</v>
      </c>
      <c r="B23" s="33" t="s">
        <v>49</v>
      </c>
      <c r="C23" s="32">
        <v>55647.724000000002</v>
      </c>
      <c r="D23" s="32">
        <v>2.9999999999999997E-4</v>
      </c>
      <c r="E23">
        <f>+(C23-C$7)/C$8</f>
        <v>4208.9924450090302</v>
      </c>
      <c r="F23">
        <f>ROUND(2*E23,0)/2</f>
        <v>4209</v>
      </c>
      <c r="G23">
        <f>+C23-(C$7+F23*C$8)</f>
        <v>-6.7799999960698187E-3</v>
      </c>
      <c r="I23">
        <f>+G23</f>
        <v>-6.7799999960698187E-3</v>
      </c>
      <c r="O23">
        <f ca="1">+C$11+C$12*$F23</f>
        <v>-6.6754526137616779E-3</v>
      </c>
      <c r="Q23" s="1">
        <f>+C23-15018.5</f>
        <v>40629.224000000002</v>
      </c>
      <c r="S23">
        <f ca="1">+(O23-G23)^2</f>
        <v>1.0930155147484562E-8</v>
      </c>
    </row>
    <row r="24" spans="1:19" x14ac:dyDescent="0.2">
      <c r="A24" s="32" t="s">
        <v>50</v>
      </c>
      <c r="B24" s="33" t="s">
        <v>49</v>
      </c>
      <c r="C24" s="32">
        <v>55934.898300000001</v>
      </c>
      <c r="D24" s="32">
        <v>6.9999999999999999E-4</v>
      </c>
      <c r="E24">
        <f>+(C24-C$7)/C$8</f>
        <v>4528.9923335784833</v>
      </c>
      <c r="F24">
        <f>ROUND(2*E24,0)/2</f>
        <v>4529</v>
      </c>
      <c r="G24">
        <f>+C24-(C$7+F24*C$8)</f>
        <v>-6.8800000008195639E-3</v>
      </c>
      <c r="I24">
        <f>+G24</f>
        <v>-6.8800000008195639E-3</v>
      </c>
      <c r="O24">
        <f ca="1">+C$11+C$12*$F24</f>
        <v>-7.1767740494900582E-3</v>
      </c>
      <c r="Q24" s="1">
        <f>+C24-15018.5</f>
        <v>40916.398300000001</v>
      </c>
      <c r="S24">
        <f ca="1">+(O24-G24)^2</f>
        <v>8.8074835964276955E-8</v>
      </c>
    </row>
    <row r="25" spans="1:19" x14ac:dyDescent="0.2">
      <c r="A25" s="34" t="s">
        <v>51</v>
      </c>
      <c r="B25" s="35" t="s">
        <v>49</v>
      </c>
      <c r="C25" s="36">
        <v>56310.916599999997</v>
      </c>
      <c r="D25" s="36">
        <v>2.0000000000000001E-4</v>
      </c>
      <c r="E25">
        <f>+(C25-C$7)/C$8</f>
        <v>4947.9915758507714</v>
      </c>
      <c r="F25">
        <f>ROUND(2*E25,0)/2</f>
        <v>4948</v>
      </c>
      <c r="G25">
        <f>+C25-(C$7+F25*C$8)</f>
        <v>-7.5599999981932342E-3</v>
      </c>
      <c r="I25">
        <f>+G25</f>
        <v>-7.5599999981932342E-3</v>
      </c>
      <c r="O25">
        <f ca="1">+C$11+C$12*$F25</f>
        <v>-7.8331918043969065E-3</v>
      </c>
      <c r="Q25" s="1">
        <f>+C25-15018.5</f>
        <v>41292.416599999997</v>
      </c>
      <c r="S25">
        <f ca="1">+(O25-G25)^2</f>
        <v>7.463376297682484E-8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2024-02-16T03:47:50Z</dcterms:modified>
</cp:coreProperties>
</file>