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9E536D8-41FD-4C37-BD23-B7160FB160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C17" i="1"/>
  <c r="E21" i="1"/>
  <c r="F21" i="1"/>
  <c r="A21" i="1"/>
  <c r="H20" i="1"/>
  <c r="G11" i="1"/>
  <c r="E14" i="1"/>
  <c r="Q21" i="1"/>
  <c r="G21" i="1"/>
  <c r="H21" i="1"/>
  <c r="C12" i="1"/>
  <c r="C16" i="1" l="1"/>
  <c r="D18" i="1" s="1"/>
  <c r="E15" i="1"/>
  <c r="C11" i="1"/>
  <c r="O21" i="1" l="1"/>
  <c r="S21" i="1" s="1"/>
  <c r="O24" i="1"/>
  <c r="S24" i="1" s="1"/>
  <c r="C15" i="1"/>
  <c r="O22" i="1"/>
  <c r="S22" i="1" s="1"/>
  <c r="O23" i="1"/>
  <c r="S23" i="1" s="1"/>
  <c r="O25" i="1"/>
  <c r="S25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<sst xmlns="http://schemas.openxmlformats.org/spreadsheetml/2006/main" count="60" uniqueCount="53">
  <si>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</si>
  <si>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</si>
  <si>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</si>
  <si>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</si>
  <si>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</si>
  <si>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</si>
  <si>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</si>
  <si>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</si>
  <si>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</si>
  <si>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</si>
  <si>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</si>
  <si>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</si>
  <si>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</si>
  <si>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</si>
  <si>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</si>
  <si>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</si>
  <si>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</si>
  <si>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</si>
  <si>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</si>
  <si>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</si>
  <si>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</si>
  <si>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</si>
  <si>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</si>
  <si>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</si>
  <si>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</si>
  <si>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</si>
  <si>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</si>
  <si>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</si>
  <si>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</si>
  <si>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</si>
  <si>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</si>
  <si>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</si>
  <si>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</si>
  <si>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</si>
  <si>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</si>
  <si>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</si>
  <si>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</si>
  <si>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</si>
  <si>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</si>
  <si>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</si>
  <si>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</si>
  <si>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</si>
  <si>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G5489-0511</t>
  </si>
  <si>
    <t>G5489-0511_Hya.xls</t>
  </si>
  <si>
    <t>EC</t>
  </si>
  <si>
    <t>Hya</t>
  </si>
  <si>
    <t>VSX</t>
  </si>
  <si>
    <t>IBVS 5992</t>
  </si>
  <si>
    <t>II</t>
  </si>
  <si>
    <t>IBVS 6029</t>
  </si>
  <si>
    <t>I</t>
  </si>
  <si>
    <t>V0655 Hya / GSC 5489-0511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</si>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</sst>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V0655</a:t>
            </a:r>
            <a:r>
              <a:rPr lang="en-AU" baseline="0"/>
              <a:t> Hya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8392.5</c:v>
                </c:pt>
                <c:pt idx="2">
                  <c:v>8566.5</c:v>
                </c:pt>
                <c:pt idx="3">
                  <c:v>9248.5</c:v>
                </c:pt>
                <c:pt idx="4">
                  <c:v>9395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31-4B44-9E81-E6E0242722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8392.5</c:v>
                </c:pt>
                <c:pt idx="2">
                  <c:v>8566.5</c:v>
                </c:pt>
                <c:pt idx="3">
                  <c:v>9248.5</c:v>
                </c:pt>
                <c:pt idx="4">
                  <c:v>9395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7.0249998752842657E-3</c:v>
                </c:pt>
                <c:pt idx="2">
                  <c:v>8.1449998688185588E-3</c:v>
                </c:pt>
                <c:pt idx="3">
                  <c:v>9.3049998686183244E-3</c:v>
                </c:pt>
                <c:pt idx="4">
                  <c:v>6.9499998644459993E-3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31-4B44-9E81-E6E0242722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8392.5</c:v>
                </c:pt>
                <c:pt idx="2">
                  <c:v>8566.5</c:v>
                </c:pt>
                <c:pt idx="3">
                  <c:v>9248.5</c:v>
                </c:pt>
                <c:pt idx="4">
                  <c:v>9395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31-4B44-9E81-E6E0242722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8392.5</c:v>
                </c:pt>
                <c:pt idx="2">
                  <c:v>8566.5</c:v>
                </c:pt>
                <c:pt idx="3">
                  <c:v>9248.5</c:v>
                </c:pt>
                <c:pt idx="4">
                  <c:v>9395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31-4B44-9E81-E6E0242722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8392.5</c:v>
                </c:pt>
                <c:pt idx="2">
                  <c:v>8566.5</c:v>
                </c:pt>
                <c:pt idx="3">
                  <c:v>9248.5</c:v>
                </c:pt>
                <c:pt idx="4">
                  <c:v>9395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31-4B44-9E81-E6E0242722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8392.5</c:v>
                </c:pt>
                <c:pt idx="2">
                  <c:v>8566.5</c:v>
                </c:pt>
                <c:pt idx="3">
                  <c:v>9248.5</c:v>
                </c:pt>
                <c:pt idx="4">
                  <c:v>9395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31-4B44-9E81-E6E0242722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8392.5</c:v>
                </c:pt>
                <c:pt idx="2">
                  <c:v>8566.5</c:v>
                </c:pt>
                <c:pt idx="3">
                  <c:v>9248.5</c:v>
                </c:pt>
                <c:pt idx="4">
                  <c:v>9395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31-4B44-9E81-E6E0242722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8392.5</c:v>
                </c:pt>
                <c:pt idx="2">
                  <c:v>8566.5</c:v>
                </c:pt>
                <c:pt idx="3">
                  <c:v>9248.5</c:v>
                </c:pt>
                <c:pt idx="4">
                  <c:v>9395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2.9667707585757062E-5</c:v>
                </c:pt>
                <c:pt idx="1">
                  <c:v>7.4024470610737974E-3</c:v>
                </c:pt>
                <c:pt idx="2">
                  <c:v>7.5553053997698856E-3</c:v>
                </c:pt>
                <c:pt idx="3">
                  <c:v>8.1544398077625993E-3</c:v>
                </c:pt>
                <c:pt idx="4">
                  <c:v>8.2831395009751105E-3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31-4B44-9E81-E6E0242722A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8392.5</c:v>
                </c:pt>
                <c:pt idx="2">
                  <c:v>8566.5</c:v>
                </c:pt>
                <c:pt idx="3">
                  <c:v>9248.5</c:v>
                </c:pt>
                <c:pt idx="4">
                  <c:v>9395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31-4B44-9E81-E6E024272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825024"/>
        <c:axId val="1"/>
      </c:scatterChart>
      <c:valAx>
        <c:axId val="540825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825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D0D980C-2581-CCF9-A867-0CBBE1E4B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51869.14000000013</v>
      </c>
      <c r="D7" s="29" t="s">
        <v>46</v>
      </c>
    </row>
    <row r="8" spans="1:7" x14ac:dyDescent="0.2">
      <c r="A8" t="s">
        <v>3</v>
      </c>
      <c r="C8" s="37">
        <v>0.44167000000000001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2.9667707585757062E-5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8.7849619940280494E-7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60356.703504398145</v>
      </c>
    </row>
    <row r="15" spans="1:7" x14ac:dyDescent="0.2">
      <c r="A15" s="11" t="s">
        <v>17</v>
      </c>
      <c r="B15" s="9"/>
      <c r="C15" s="12">
        <f ca="1">(C7+C11)+(C8+C12)*INT(MAX(F21:F3533))</f>
        <v>56018.637933139631</v>
      </c>
      <c r="D15" s="13" t="s">
        <v>38</v>
      </c>
      <c r="E15" s="14">
        <f ca="1">ROUND(2*(E14-$C$7)/$C$8,0)/2+E13</f>
        <v>19218</v>
      </c>
    </row>
    <row r="16" spans="1:7" x14ac:dyDescent="0.2">
      <c r="A16" s="15" t="s">
        <v>4</v>
      </c>
      <c r="B16" s="9"/>
      <c r="C16" s="16">
        <f ca="1">+C8+C12</f>
        <v>0.4416708784961994</v>
      </c>
      <c r="D16" s="13" t="s">
        <v>39</v>
      </c>
      <c r="E16" s="23">
        <f ca="1">ROUND(2*(E14-$C$15)/$C$16,0)/2+E13</f>
        <v>9823</v>
      </c>
    </row>
    <row r="17" spans="1:19" ht="13.5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45339.066805941133</v>
      </c>
    </row>
    <row r="18" spans="1:19" ht="14.25" thickTop="1" thickBot="1" x14ac:dyDescent="0.25">
      <c r="A18" s="15" t="s">
        <v>5</v>
      </c>
      <c r="B18" s="9"/>
      <c r="C18" s="18">
        <f ca="1">+C15</f>
        <v>56018.637933139631</v>
      </c>
      <c r="D18" s="19">
        <f ca="1">+C16</f>
        <v>0.4416708784961994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9.4764654036746845E-4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51869.14000000013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2.9667707585757062E-5</v>
      </c>
      <c r="Q21" s="1">
        <f>+C21-15018.5</f>
        <v>36850.64000000013</v>
      </c>
      <c r="S21">
        <f ca="1">+(O21-G21)^2</f>
        <v>8.8017287339398713E-10</v>
      </c>
    </row>
    <row r="22" spans="1:19" x14ac:dyDescent="0.2">
      <c r="A22" s="32" t="s">
        <v>47</v>
      </c>
      <c r="B22" s="33" t="s">
        <v>48</v>
      </c>
      <c r="C22" s="32">
        <v>55575.862500000003</v>
      </c>
      <c r="D22" s="32">
        <v>4.0000000000000002E-4</v>
      </c>
      <c r="E22">
        <f>+(C22-C$7)/C$8</f>
        <v>8392.5159055400472</v>
      </c>
      <c r="F22">
        <f>ROUND(2*E22,0)/2</f>
        <v>8392.5</v>
      </c>
      <c r="G22">
        <f>+C22-(C$7+F22*C$8)</f>
        <v>7.0249998752842657E-3</v>
      </c>
      <c r="I22">
        <f>+G22</f>
        <v>7.0249998752842657E-3</v>
      </c>
      <c r="O22">
        <f ca="1">+C$11+C$12*$F22</f>
        <v>7.4024470610737974E-3</v>
      </c>
      <c r="Q22" s="1">
        <f>+C22-15018.5</f>
        <v>40557.362500000003</v>
      </c>
      <c r="S22">
        <f ca="1">+(O22-G22)^2</f>
        <v>1.4246637806043725E-7</v>
      </c>
    </row>
    <row r="23" spans="1:19" x14ac:dyDescent="0.2">
      <c r="A23" s="32" t="s">
        <v>47</v>
      </c>
      <c r="B23" s="33" t="s">
        <v>48</v>
      </c>
      <c r="C23" s="32">
        <v>55652.714200000002</v>
      </c>
      <c r="D23" s="32">
        <v>5.0000000000000001E-4</v>
      </c>
      <c r="E23">
        <f>+(C23-C$7)/C$8</f>
        <v>8566.5184413699626</v>
      </c>
      <c r="F23">
        <f>ROUND(2*E23,0)/2</f>
        <v>8566.5</v>
      </c>
      <c r="G23">
        <f>+C23-(C$7+F23*C$8)</f>
        <v>8.1449998688185588E-3</v>
      </c>
      <c r="I23">
        <f>+G23</f>
        <v>8.1449998688185588E-3</v>
      </c>
      <c r="O23">
        <f ca="1">+C$11+C$12*$F23</f>
        <v>7.5553053997698856E-3</v>
      </c>
      <c r="Q23" s="1">
        <f>+C23-15018.5</f>
        <v>40634.214200000002</v>
      </c>
      <c r="S23">
        <f ca="1">+(O23-G23)^2</f>
        <v>3.4773956682659651E-7</v>
      </c>
    </row>
    <row r="24" spans="1:19" x14ac:dyDescent="0.2">
      <c r="A24" s="34" t="s">
        <v>49</v>
      </c>
      <c r="B24" s="35" t="s">
        <v>48</v>
      </c>
      <c r="C24" s="34">
        <v>55953.934300000001</v>
      </c>
      <c r="D24" s="34">
        <v>4.0000000000000002E-4</v>
      </c>
      <c r="E24">
        <f>+(C24-C$7)/C$8</f>
        <v>9248.5210677652321</v>
      </c>
      <c r="F24">
        <f>ROUND(2*E24,0)/2</f>
        <v>9248.5</v>
      </c>
      <c r="G24">
        <f>+C24-(C$7+F24*C$8)</f>
        <v>9.3049998686183244E-3</v>
      </c>
      <c r="I24">
        <f>+G24</f>
        <v>9.3049998686183244E-3</v>
      </c>
      <c r="O24">
        <f ca="1">+C$11+C$12*$F24</f>
        <v>8.1544398077625993E-3</v>
      </c>
      <c r="Q24" s="1">
        <f>+C24-15018.5</f>
        <v>40935.434300000001</v>
      </c>
      <c r="S24">
        <f ca="1">+(O24-G24)^2</f>
        <v>1.3237884536363298E-6</v>
      </c>
    </row>
    <row r="25" spans="1:19" x14ac:dyDescent="0.2">
      <c r="A25" s="34" t="s">
        <v>49</v>
      </c>
      <c r="B25" s="35" t="s">
        <v>50</v>
      </c>
      <c r="C25" s="34">
        <v>56018.636599999998</v>
      </c>
      <c r="D25" s="34">
        <v>2.5999999999999999E-3</v>
      </c>
      <c r="E25">
        <f>+(C25-C$7)/C$8</f>
        <v>9395.0157357299959</v>
      </c>
      <c r="F25">
        <f>ROUND(2*E25,0)/2</f>
        <v>9395</v>
      </c>
      <c r="G25">
        <f>+C25-(C$7+F25*C$8)</f>
        <v>6.9499998644459993E-3</v>
      </c>
      <c r="I25">
        <f>+G25</f>
        <v>6.9499998644459993E-3</v>
      </c>
      <c r="O25">
        <f ca="1">+C$11+C$12*$F25</f>
        <v>8.2831395009751105E-3</v>
      </c>
      <c r="Q25" s="1">
        <f>+C25-15018.5</f>
        <v>41000.136599999998</v>
      </c>
      <c r="S25">
        <f ca="1">+(O25-G25)^2</f>
        <v>1.7772612904849707E-6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2024-02-16T03:53:02Z</dcterms:modified>
</cp:coreProperties>
</file>