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08A3681-FCC9-4F72-AE8F-8C2883B45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8" i="1"/>
  <c r="Q27" i="1"/>
  <c r="Q25" i="1"/>
  <c r="Q26" i="1"/>
  <c r="Q22" i="1"/>
  <c r="Q23" i="1"/>
  <c r="Q24" i="1"/>
  <c r="E26" i="1"/>
  <c r="F26" i="1" s="1"/>
  <c r="G26" i="1" s="1"/>
  <c r="K26" i="1" s="1"/>
  <c r="E28" i="1"/>
  <c r="F28" i="1" s="1"/>
  <c r="G28" i="1" s="1"/>
  <c r="K28" i="1" s="1"/>
  <c r="D9" i="1"/>
  <c r="E9" i="1"/>
  <c r="C17" i="1"/>
  <c r="Q21" i="1"/>
  <c r="E21" i="1"/>
  <c r="F21" i="1" s="1"/>
  <c r="G21" i="1" s="1"/>
  <c r="H21" i="1" s="1"/>
  <c r="E23" i="1"/>
  <c r="F23" i="1" s="1"/>
  <c r="R23" i="1" s="1"/>
  <c r="K23" i="1" s="1"/>
  <c r="E24" i="1"/>
  <c r="F24" i="1" s="1"/>
  <c r="R24" i="1" s="1"/>
  <c r="K24" i="1" s="1"/>
  <c r="E27" i="1"/>
  <c r="F27" i="1"/>
  <c r="G27" i="1" s="1"/>
  <c r="K27" i="1" s="1"/>
  <c r="E25" i="1"/>
  <c r="F25" i="1" s="1"/>
  <c r="G25" i="1" s="1"/>
  <c r="K25" i="1" s="1"/>
  <c r="E22" i="1"/>
  <c r="F22" i="1" s="1"/>
  <c r="R22" i="1" s="1"/>
  <c r="K22" i="1" s="1"/>
  <c r="C12" i="1"/>
  <c r="C11" i="1"/>
  <c r="F15" i="1" l="1"/>
  <c r="O28" i="1"/>
  <c r="O27" i="1"/>
  <c r="O25" i="1"/>
  <c r="O21" i="1"/>
  <c r="O26" i="1"/>
  <c r="O23" i="1"/>
  <c r="C15" i="1"/>
  <c r="O24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<sst xmlns="http://schemas.openxmlformats.org/spreadsheetml/2006/main" count="68" uniqueCount="54">
  <si>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</si>
  <si>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</si>
  <si>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</si>
  <si>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</si>
  <si>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</si>
  <si>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</si>
  <si>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</si>
  <si>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</si>
  <si>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</si>
  <si>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</si>
  <si>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</si>
  <si>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</si>
  <si>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</si>
  <si>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</si>
  <si>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</si>
  <si>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</si>
  <si>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</si>
  <si>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</si>
  <si>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</si>
  <si>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</si>
  <si>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</si>
  <si>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</si>
  <si>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</si>
  <si>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</si>
  <si>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</si>
  <si>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</si>
  <si>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</si>
  <si>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</si>
  <si>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</si>
  <si>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</si>
  <si>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</si>
  <si>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</si>
  <si>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</si>
  <si>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</si>
  <si>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</si>
  <si>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</si>
  <si>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</si>
  <si>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</si>
  <si>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</si>
  <si>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</si>
  <si>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AA Hyi</t>
  </si>
  <si>
    <t>G9350-0288</t>
  </si>
  <si>
    <t>EA</t>
  </si>
  <si>
    <t>AA Hyi / GSC 9350-0288</t>
  </si>
  <si>
    <t>GCVS</t>
  </si>
  <si>
    <t>OEJV 0168</t>
  </si>
  <si>
    <t>I</t>
  </si>
  <si>
    <t>OEJV 0179</t>
  </si>
  <si>
    <t>OEJV 0211</t>
  </si>
  <si>
    <t>Next ToM-P</t>
  </si>
  <si>
    <t>Next ToM-S</t>
  </si>
  <si>
    <t>VSX</t>
  </si>
  <si>
    <t>12.00-12.60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</si>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</sst>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6" fillId="24" borderId="5" xfId="0" applyFont="1" applyFill="1" applyBorder="1" applyAlignment="1">
      <alignment horizontal="left" vertical="center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5" fillId="0" borderId="0" xfId="41" applyFont="1"/>
    <xf numFmtId="0" fontId="5" fillId="0" borderId="0" xfId="41" applyFont="1" applyAlignment="1">
      <alignment horizontal="center"/>
    </xf>
    <xf numFmtId="0" fontId="5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6" fillId="0" borderId="13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16" fillId="26" borderId="11" xfId="0" applyFont="1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22" fontId="38" fillId="0" borderId="14" xfId="0" applyNumberFormat="1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Hyi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7-4CE9-B143-7DC677FD4B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E7-4CE9-B143-7DC677FD4B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E7-4CE9-B143-7DC677FD4B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-0.11529399999562884</c:v>
                </c:pt>
                <c:pt idx="2">
                  <c:v>-0.10803399999713292</c:v>
                </c:pt>
                <c:pt idx="3">
                  <c:v>-0.10467399999470217</c:v>
                </c:pt>
                <c:pt idx="4">
                  <c:v>0.13588200000231154</c:v>
                </c:pt>
                <c:pt idx="5">
                  <c:v>0.1359020000018063</c:v>
                </c:pt>
                <c:pt idx="6">
                  <c:v>0.13782399999763584</c:v>
                </c:pt>
                <c:pt idx="7">
                  <c:v>0.14357000005838927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E7-4CE9-B143-7DC677FD4B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E7-4CE9-B143-7DC677FD4B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E7-4CE9-B143-7DC677FD4B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1.1999999999999999E-3</c:v>
                  </c:pt>
                  <c:pt idx="3">
                    <c:v>1.4E-3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2.0000000000000001E-4</c:v>
                  </c:pt>
                  <c:pt idx="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E7-4CE9-B143-7DC677FD4B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-6.8406734394371727E-5</c:v>
                </c:pt>
                <c:pt idx="1">
                  <c:v>0.13680214417641542</c:v>
                </c:pt>
                <c:pt idx="2">
                  <c:v>0.13680214417641542</c:v>
                </c:pt>
                <c:pt idx="3">
                  <c:v>0.13680214417641542</c:v>
                </c:pt>
                <c:pt idx="4">
                  <c:v>0.13720541297641453</c:v>
                </c:pt>
                <c:pt idx="5">
                  <c:v>0.13720541297641453</c:v>
                </c:pt>
                <c:pt idx="6">
                  <c:v>0.1375358693541916</c:v>
                </c:pt>
                <c:pt idx="7">
                  <c:v>0.14129971148751663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E7-4CE9-B143-7DC677FD4BA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24437</c:v>
                </c:pt>
                <c:pt idx="2">
                  <c:v>24437</c:v>
                </c:pt>
                <c:pt idx="3">
                  <c:v>24437</c:v>
                </c:pt>
                <c:pt idx="4">
                  <c:v>24509</c:v>
                </c:pt>
                <c:pt idx="5">
                  <c:v>24509</c:v>
                </c:pt>
                <c:pt idx="6">
                  <c:v>24568</c:v>
                </c:pt>
                <c:pt idx="7">
                  <c:v>25240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-0.11529399999562884</c:v>
                </c:pt>
                <c:pt idx="2">
                  <c:v>-0.10803399999713292</c:v>
                </c:pt>
                <c:pt idx="3">
                  <c:v>-0.10467399999470217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E7-4CE9-B143-7DC677FD4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4808"/>
        <c:axId val="1"/>
      </c:scatterChart>
      <c:valAx>
        <c:axId val="53760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9C4DBA-5A0E-9FF0-3BAD-0BD802D66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43</v>
      </c>
      <c r="F1" s="30" t="s">
        <v>40</v>
      </c>
      <c r="G1" s="31">
        <v>0</v>
      </c>
      <c r="H1" s="32"/>
      <c r="I1" s="33" t="s">
        <v>41</v>
      </c>
      <c r="J1" s="37" t="s">
        <v>40</v>
      </c>
      <c r="K1" s="34">
        <v>0.39024000000000003</v>
      </c>
      <c r="L1" s="35">
        <v>-76.580799999999996</v>
      </c>
      <c r="M1" s="36">
        <v>28694.7</v>
      </c>
      <c r="N1" s="36">
        <v>1.150272</v>
      </c>
      <c r="O1" s="33" t="s">
        <v>42</v>
      </c>
    </row>
    <row r="2" spans="1:15" ht="12.95" customHeight="1">
      <c r="A2" t="s">
        <v>23</v>
      </c>
      <c r="B2" t="s">
        <v>42</v>
      </c>
      <c r="C2" s="29"/>
      <c r="D2" s="3"/>
    </row>
    <row r="3" spans="1:15" ht="12.95" customHeight="1" thickBot="1"/>
    <row r="4" spans="1:15" ht="12.95" customHeight="1" thickTop="1" thickBot="1">
      <c r="A4" s="5" t="s">
        <v>0</v>
      </c>
      <c r="C4" s="26">
        <v>28694.7</v>
      </c>
      <c r="D4" s="27">
        <v>1.150272</v>
      </c>
    </row>
    <row r="5" spans="1:15" ht="12.95" customHeight="1" thickTop="1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>
      <c r="A6" s="5" t="s">
        <v>1</v>
      </c>
    </row>
    <row r="7" spans="1:15" ht="12.95" customHeight="1">
      <c r="A7" t="s">
        <v>2</v>
      </c>
      <c r="C7" s="46">
        <v>28694.7</v>
      </c>
      <c r="D7" s="28" t="s">
        <v>51</v>
      </c>
    </row>
    <row r="8" spans="1:15" ht="12.95" customHeight="1">
      <c r="A8" t="s">
        <v>3</v>
      </c>
      <c r="C8" s="46">
        <v>1.150272</v>
      </c>
      <c r="D8" s="28" t="s">
        <v>51</v>
      </c>
    </row>
    <row r="9" spans="1:15" ht="12.95" customHeight="1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5" ht="12.95" customHeight="1" thickBot="1">
      <c r="A10" s="10"/>
      <c r="B10" s="10"/>
      <c r="C10" s="4" t="s">
        <v>19</v>
      </c>
      <c r="D10" s="4" t="s">
        <v>20</v>
      </c>
      <c r="E10" s="10"/>
    </row>
    <row r="11" spans="1:15" ht="12.95" customHeight="1">
      <c r="A11" s="10" t="s">
        <v>15</v>
      </c>
      <c r="B11" s="10"/>
      <c r="C11" s="20">
        <f ca="1">INTERCEPT(INDIRECT($E$9):G992,INDIRECT($D$9):F992)</f>
        <v>-6.8406734394371727E-5</v>
      </c>
      <c r="D11" s="3"/>
      <c r="E11" s="10"/>
    </row>
    <row r="12" spans="1:15" ht="12.95" customHeight="1">
      <c r="A12" s="10" t="s">
        <v>16</v>
      </c>
      <c r="B12" s="10"/>
      <c r="C12" s="20">
        <f ca="1">SLOPE(INDIRECT($E$9):G992,INDIRECT($D$9):F992)</f>
        <v>5.6009555555432252E-6</v>
      </c>
      <c r="D12" s="3"/>
      <c r="E12" s="49" t="s">
        <v>53</v>
      </c>
      <c r="F12" s="50" t="s">
        <v>52</v>
      </c>
    </row>
    <row r="13" spans="1:15" ht="12.95" customHeight="1">
      <c r="A13" s="10" t="s">
        <v>18</v>
      </c>
      <c r="B13" s="10"/>
      <c r="C13" s="3" t="s">
        <v>13</v>
      </c>
      <c r="E13" s="47" t="s">
        <v>33</v>
      </c>
      <c r="F13" s="51">
        <v>1</v>
      </c>
    </row>
    <row r="14" spans="1:15" ht="12.95" customHeight="1">
      <c r="A14" s="10"/>
      <c r="B14" s="10"/>
      <c r="C14" s="10"/>
      <c r="E14" s="47" t="s">
        <v>30</v>
      </c>
      <c r="F14" s="52">
        <f ca="1">NOW()+15018.5+$C$5/24</f>
        <v>60537.803012384255</v>
      </c>
    </row>
    <row r="15" spans="1:15" ht="12.95" customHeight="1">
      <c r="A15" s="12" t="s">
        <v>17</v>
      </c>
      <c r="B15" s="10"/>
      <c r="C15" s="13">
        <f ca="1">(C7+C11)+(C8+C12)*INT(MAX(F21:F3533))</f>
        <v>57727.706579711492</v>
      </c>
      <c r="E15" s="47" t="s">
        <v>34</v>
      </c>
      <c r="F15" s="52">
        <f ca="1">ROUND(2*($F$14-$C$7)/$C$8,0)/2+$F$13</f>
        <v>27684</v>
      </c>
    </row>
    <row r="16" spans="1:15" ht="12.95" customHeight="1">
      <c r="A16" s="15" t="s">
        <v>4</v>
      </c>
      <c r="B16" s="10"/>
      <c r="C16" s="16">
        <f ca="1">+C8+C12</f>
        <v>1.1502776009555555</v>
      </c>
      <c r="E16" s="47" t="s">
        <v>35</v>
      </c>
      <c r="F16" s="52">
        <f ca="1">ROUND(2*($F$14-$C$15)/$C$16,0)/2+$F$13</f>
        <v>2444</v>
      </c>
    </row>
    <row r="17" spans="1:18" ht="12.95" customHeight="1" thickBot="1">
      <c r="A17" s="14" t="s">
        <v>27</v>
      </c>
      <c r="B17" s="10"/>
      <c r="C17" s="10">
        <f>COUNT(C21:C2191)</f>
        <v>8</v>
      </c>
      <c r="E17" s="47" t="s">
        <v>49</v>
      </c>
      <c r="F17" s="53">
        <f ca="1">+$C$15+$C$16*$F$16-15018.5-$C$5/24</f>
        <v>45520.880869780209</v>
      </c>
    </row>
    <row r="18" spans="1:18" ht="12.95" customHeight="1" thickTop="1" thickBot="1">
      <c r="A18" s="15" t="s">
        <v>5</v>
      </c>
      <c r="B18" s="10"/>
      <c r="C18" s="18">
        <f ca="1">+C15</f>
        <v>57727.706579711492</v>
      </c>
      <c r="D18" s="19">
        <f ca="1">+C16</f>
        <v>1.1502776009555555</v>
      </c>
      <c r="E18" s="48" t="s">
        <v>50</v>
      </c>
      <c r="F18" s="54">
        <f ca="1">+($C$15+$C$16*$F$16)-($C$16/2)-15018.5-$C$5/24</f>
        <v>45520.30573097973</v>
      </c>
    </row>
    <row r="19" spans="1:18" ht="12.95" customHeight="1" thickTop="1">
      <c r="E19" s="14"/>
      <c r="F19" s="17"/>
    </row>
    <row r="20" spans="1:18" ht="12.95" customHeight="1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5" t="s">
        <v>32</v>
      </c>
    </row>
    <row r="21" spans="1:18" ht="12.95" customHeight="1">
      <c r="A21" t="s">
        <v>44</v>
      </c>
      <c r="C21" s="8">
        <v>28694.7</v>
      </c>
      <c r="D21" s="8" t="s">
        <v>13</v>
      </c>
      <c r="E21">
        <f t="shared" ref="E21:E27" si="0">+(C21-C$7)/C$8</f>
        <v>0</v>
      </c>
      <c r="F21">
        <f t="shared" ref="F21:F28" si="1">ROUND(2*E21,0)/2</f>
        <v>0</v>
      </c>
      <c r="G21">
        <f>+C21-(C$7+F21*C$8)</f>
        <v>0</v>
      </c>
      <c r="H21">
        <f>+G21</f>
        <v>0</v>
      </c>
      <c r="O21">
        <f t="shared" ref="O21:O27" ca="1" si="2">+C$11+C$12*$F21</f>
        <v>-6.8406734394371727E-5</v>
      </c>
      <c r="Q21" s="2">
        <f t="shared" ref="Q21:Q27" si="3">+C21-15018.5</f>
        <v>13676.2</v>
      </c>
    </row>
    <row r="22" spans="1:18" ht="12.95" customHeight="1">
      <c r="A22" s="40" t="s">
        <v>45</v>
      </c>
      <c r="B22" s="41" t="s">
        <v>46</v>
      </c>
      <c r="C22" s="42">
        <v>56803.781569999999</v>
      </c>
      <c r="D22" s="40">
        <v>1.8E-3</v>
      </c>
      <c r="E22">
        <f t="shared" si="0"/>
        <v>24436.89976805486</v>
      </c>
      <c r="F22">
        <f t="shared" si="1"/>
        <v>24437</v>
      </c>
      <c r="K22">
        <f>+R22</f>
        <v>-0.11529399999562884</v>
      </c>
      <c r="O22">
        <f t="shared" ca="1" si="2"/>
        <v>0.13680214417641542</v>
      </c>
      <c r="Q22" s="2">
        <f t="shared" si="3"/>
        <v>41785.281569999999</v>
      </c>
      <c r="R22">
        <f>+C22-(C$7+F22*C$8)</f>
        <v>-0.11529399999562884</v>
      </c>
    </row>
    <row r="23" spans="1:18" ht="12.95" customHeight="1">
      <c r="A23" s="40" t="s">
        <v>45</v>
      </c>
      <c r="B23" s="41" t="s">
        <v>46</v>
      </c>
      <c r="C23" s="42">
        <v>56803.788829999998</v>
      </c>
      <c r="D23" s="40">
        <v>1.1999999999999999E-3</v>
      </c>
      <c r="E23">
        <f t="shared" si="0"/>
        <v>24436.906079605516</v>
      </c>
      <c r="F23">
        <f t="shared" si="1"/>
        <v>24437</v>
      </c>
      <c r="K23">
        <f>+R23</f>
        <v>-0.10803399999713292</v>
      </c>
      <c r="O23">
        <f t="shared" ca="1" si="2"/>
        <v>0.13680214417641542</v>
      </c>
      <c r="Q23" s="2">
        <f t="shared" si="3"/>
        <v>41785.288829999998</v>
      </c>
      <c r="R23">
        <f>+C23-(C$7+F23*C$8)</f>
        <v>-0.10803399999713292</v>
      </c>
    </row>
    <row r="24" spans="1:18" ht="12.95" customHeight="1">
      <c r="A24" s="40" t="s">
        <v>45</v>
      </c>
      <c r="B24" s="41" t="s">
        <v>46</v>
      </c>
      <c r="C24" s="42">
        <v>56803.79219</v>
      </c>
      <c r="D24" s="40">
        <v>1.4E-3</v>
      </c>
      <c r="E24">
        <f t="shared" si="0"/>
        <v>24436.909000653759</v>
      </c>
      <c r="F24">
        <f t="shared" si="1"/>
        <v>24437</v>
      </c>
      <c r="K24">
        <f>+R24</f>
        <v>-0.10467399999470217</v>
      </c>
      <c r="O24">
        <f t="shared" ca="1" si="2"/>
        <v>0.13680214417641542</v>
      </c>
      <c r="Q24" s="2">
        <f t="shared" si="3"/>
        <v>41785.29219</v>
      </c>
      <c r="R24">
        <f>+C24-(C$7+F24*C$8)</f>
        <v>-0.10467399999470217</v>
      </c>
    </row>
    <row r="25" spans="1:18" ht="12.95" customHeight="1">
      <c r="A25" s="40" t="s">
        <v>45</v>
      </c>
      <c r="B25" s="41" t="s">
        <v>46</v>
      </c>
      <c r="C25" s="42">
        <v>56886.852330000002</v>
      </c>
      <c r="D25" s="40">
        <v>1E-4</v>
      </c>
      <c r="E25">
        <f t="shared" si="0"/>
        <v>24509.118130320483</v>
      </c>
      <c r="F25">
        <f t="shared" si="1"/>
        <v>24509</v>
      </c>
      <c r="G25">
        <f>+C25-(C$7+F25*C$8)</f>
        <v>0.13588200000231154</v>
      </c>
      <c r="K25">
        <f>+G25</f>
        <v>0.13588200000231154</v>
      </c>
      <c r="O25">
        <f t="shared" ca="1" si="2"/>
        <v>0.13720541297641453</v>
      </c>
      <c r="Q25" s="2">
        <f t="shared" si="3"/>
        <v>41868.352330000002</v>
      </c>
    </row>
    <row r="26" spans="1:18" ht="12.95" customHeight="1">
      <c r="A26" s="40" t="s">
        <v>45</v>
      </c>
      <c r="B26" s="41" t="s">
        <v>46</v>
      </c>
      <c r="C26" s="42">
        <v>56886.852350000001</v>
      </c>
      <c r="D26" s="40">
        <v>1E-4</v>
      </c>
      <c r="E26">
        <f t="shared" si="0"/>
        <v>24509.118147707675</v>
      </c>
      <c r="F26">
        <f t="shared" si="1"/>
        <v>24509</v>
      </c>
      <c r="G26">
        <f>+C26-(C$7+F26*C$8)</f>
        <v>0.1359020000018063</v>
      </c>
      <c r="K26">
        <f>+G26</f>
        <v>0.1359020000018063</v>
      </c>
      <c r="O26">
        <f t="shared" ca="1" si="2"/>
        <v>0.13720541297641453</v>
      </c>
      <c r="Q26" s="2">
        <f t="shared" si="3"/>
        <v>41868.352350000001</v>
      </c>
    </row>
    <row r="27" spans="1:18" ht="12.95" customHeight="1">
      <c r="A27" s="43" t="s">
        <v>47</v>
      </c>
      <c r="B27" s="44" t="s">
        <v>46</v>
      </c>
      <c r="C27" s="45">
        <v>56954.72032</v>
      </c>
      <c r="D27" s="45">
        <v>2.0000000000000001E-4</v>
      </c>
      <c r="E27">
        <f t="shared" si="0"/>
        <v>24568.119818616815</v>
      </c>
      <c r="F27">
        <f t="shared" si="1"/>
        <v>24568</v>
      </c>
      <c r="G27">
        <f>+C27-(C$7+F27*C$8)</f>
        <v>0.13782399999763584</v>
      </c>
      <c r="K27">
        <f>+G27</f>
        <v>0.13782399999763584</v>
      </c>
      <c r="O27">
        <f t="shared" ca="1" si="2"/>
        <v>0.1375358693541916</v>
      </c>
      <c r="Q27" s="2">
        <f t="shared" si="3"/>
        <v>41936.22032</v>
      </c>
    </row>
    <row r="28" spans="1:18" ht="12.95" customHeight="1">
      <c r="A28" s="38" t="s">
        <v>48</v>
      </c>
      <c r="B28" s="38" t="s">
        <v>46</v>
      </c>
      <c r="C28" s="39">
        <v>57727.708850000054</v>
      </c>
      <c r="D28" s="39">
        <v>5.0000000000000001E-4</v>
      </c>
      <c r="E28">
        <f>+(C28-C$7)/C$8</f>
        <v>25240.124813957093</v>
      </c>
      <c r="F28">
        <f t="shared" si="1"/>
        <v>25240</v>
      </c>
      <c r="G28">
        <f>+C28-(C$7+F28*C$8)</f>
        <v>0.14357000005838927</v>
      </c>
      <c r="K28">
        <f>+G28</f>
        <v>0.14357000005838927</v>
      </c>
      <c r="O28">
        <f ca="1">+C$11+C$12*$F28</f>
        <v>0.14129971148751663</v>
      </c>
      <c r="Q28" s="2">
        <f>+C28-15018.5</f>
        <v>42709.208850000054</v>
      </c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2024-08-15T07:16:20Z</dcterms:modified>
</cp:coreProperties>
</file>