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3B2AE0C-A494-4AB4-98D2-C667D1A9F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F12" i="1" l="1"/>
  <c r="E51" i="1"/>
  <c r="F51" i="1" s="1"/>
  <c r="G51" i="1" s="1"/>
  <c r="Q51" i="1"/>
  <c r="B51" i="1"/>
  <c r="E49" i="1"/>
  <c r="F49" i="1"/>
  <c r="G49" i="1" s="1"/>
  <c r="Q49" i="1"/>
  <c r="E50" i="1"/>
  <c r="F50" i="1"/>
  <c r="G50" i="1" s="1"/>
  <c r="Q50" i="1"/>
  <c r="E35" i="1"/>
  <c r="F35" i="1"/>
  <c r="G35" i="1" s="1"/>
  <c r="Q35" i="1"/>
  <c r="E33" i="1"/>
  <c r="F33" i="1"/>
  <c r="G33" i="1" s="1"/>
  <c r="Q33" i="1"/>
  <c r="E34" i="1"/>
  <c r="F34" i="1"/>
  <c r="G34" i="1" s="1"/>
  <c r="Q34" i="1"/>
  <c r="E36" i="1"/>
  <c r="F36" i="1"/>
  <c r="G36" i="1" s="1"/>
  <c r="Q36" i="1"/>
  <c r="E37" i="1"/>
  <c r="F37" i="1"/>
  <c r="G37" i="1" s="1"/>
  <c r="Q37" i="1"/>
  <c r="E38" i="1"/>
  <c r="F38" i="1"/>
  <c r="G38" i="1" s="1"/>
  <c r="Q38" i="1"/>
  <c r="E39" i="1"/>
  <c r="F39" i="1"/>
  <c r="G39" i="1" s="1"/>
  <c r="Q39" i="1"/>
  <c r="E40" i="1"/>
  <c r="F40" i="1"/>
  <c r="G40" i="1" s="1"/>
  <c r="Q40" i="1"/>
  <c r="E41" i="1"/>
  <c r="F41" i="1"/>
  <c r="G41" i="1" s="1"/>
  <c r="Q41" i="1"/>
  <c r="E42" i="1"/>
  <c r="F42" i="1"/>
  <c r="G42" i="1" s="1"/>
  <c r="Q42" i="1"/>
  <c r="E43" i="1"/>
  <c r="F43" i="1"/>
  <c r="G43" i="1" s="1"/>
  <c r="Q43" i="1"/>
  <c r="E44" i="1"/>
  <c r="F44" i="1"/>
  <c r="G44" i="1" s="1"/>
  <c r="Q44" i="1"/>
  <c r="E45" i="1"/>
  <c r="F45" i="1"/>
  <c r="G45" i="1" s="1"/>
  <c r="Q45" i="1"/>
  <c r="E46" i="1"/>
  <c r="F46" i="1"/>
  <c r="G46" i="1" s="1"/>
  <c r="Q46" i="1"/>
  <c r="E47" i="1"/>
  <c r="F47" i="1"/>
  <c r="G47" i="1" s="1"/>
  <c r="Q47" i="1"/>
  <c r="E48" i="1"/>
  <c r="F48" i="1"/>
  <c r="G48" i="1" s="1"/>
  <c r="Q48" i="1"/>
  <c r="E31" i="1"/>
  <c r="F31" i="1"/>
  <c r="G31" i="1" s="1"/>
  <c r="E32" i="1"/>
  <c r="F32" i="1"/>
  <c r="G32" i="1"/>
  <c r="I32" i="1" s="1"/>
  <c r="E30" i="1"/>
  <c r="F30" i="1" s="1"/>
  <c r="G30" i="1" s="1"/>
  <c r="C13" i="1"/>
  <c r="Q31" i="1"/>
  <c r="Q32" i="1"/>
  <c r="Q30" i="1"/>
  <c r="F26" i="1"/>
  <c r="G26" i="1" s="1"/>
  <c r="C14" i="1"/>
  <c r="Q22" i="1"/>
  <c r="Q23" i="1"/>
  <c r="Q24" i="1"/>
  <c r="Q25" i="1"/>
  <c r="Q26" i="1"/>
  <c r="Q27" i="1"/>
  <c r="Q28" i="1"/>
  <c r="Q29" i="1"/>
  <c r="E29" i="1"/>
  <c r="F29" i="1" s="1"/>
  <c r="G29" i="1" s="1"/>
  <c r="E28" i="1"/>
  <c r="F28" i="1"/>
  <c r="G28" i="1" s="1"/>
  <c r="E27" i="1"/>
  <c r="F27" i="1"/>
  <c r="G27" i="1" s="1"/>
  <c r="E26" i="1"/>
  <c r="E25" i="1"/>
  <c r="F25" i="1"/>
  <c r="G25" i="1" s="1"/>
  <c r="E24" i="1"/>
  <c r="F24" i="1"/>
  <c r="G24" i="1"/>
  <c r="R24" i="1" s="1"/>
  <c r="E23" i="1"/>
  <c r="F23" i="1" s="1"/>
  <c r="G23" i="1" s="1"/>
  <c r="E22" i="1"/>
  <c r="F22" i="1" s="1"/>
  <c r="G22" i="1" s="1"/>
  <c r="E21" i="1"/>
  <c r="F21" i="1"/>
  <c r="G21" i="1" s="1"/>
  <c r="D14" i="1"/>
  <c r="D13" i="1"/>
  <c r="C17" i="1"/>
  <c r="Q21" i="1"/>
  <c r="S32" i="1"/>
  <c r="S30" i="1" l="1"/>
  <c r="I30" i="1"/>
  <c r="J45" i="1"/>
  <c r="R45" i="1"/>
  <c r="J37" i="1"/>
  <c r="R37" i="1"/>
  <c r="R29" i="1"/>
  <c r="I29" i="1"/>
  <c r="J42" i="1"/>
  <c r="S42" i="1"/>
  <c r="R33" i="1"/>
  <c r="J33" i="1"/>
  <c r="I25" i="1"/>
  <c r="S25" i="1"/>
  <c r="J44" i="1"/>
  <c r="S44" i="1"/>
  <c r="J41" i="1"/>
  <c r="R41" i="1"/>
  <c r="R35" i="1"/>
  <c r="J35" i="1"/>
  <c r="R49" i="1"/>
  <c r="J49" i="1"/>
  <c r="J36" i="1"/>
  <c r="S36" i="1"/>
  <c r="J46" i="1"/>
  <c r="S46" i="1"/>
  <c r="J38" i="1"/>
  <c r="S38" i="1"/>
  <c r="R47" i="1"/>
  <c r="J47" i="1"/>
  <c r="S26" i="1"/>
  <c r="I26" i="1"/>
  <c r="I31" i="1"/>
  <c r="S31" i="1"/>
  <c r="R23" i="1"/>
  <c r="I23" i="1"/>
  <c r="J43" i="1"/>
  <c r="R43" i="1"/>
  <c r="J34" i="1"/>
  <c r="S34" i="1"/>
  <c r="R39" i="1"/>
  <c r="J39" i="1"/>
  <c r="R21" i="1"/>
  <c r="H21" i="1"/>
  <c r="R22" i="1"/>
  <c r="I22" i="1"/>
  <c r="S27" i="1"/>
  <c r="I27" i="1"/>
  <c r="R28" i="1"/>
  <c r="I28" i="1"/>
  <c r="S48" i="1"/>
  <c r="J48" i="1"/>
  <c r="J40" i="1"/>
  <c r="S40" i="1"/>
  <c r="S50" i="1"/>
  <c r="J50" i="1"/>
  <c r="I24" i="1"/>
  <c r="F13" i="1"/>
  <c r="J51" i="1"/>
  <c r="R51" i="1"/>
  <c r="C11" i="1"/>
  <c r="C12" i="1"/>
  <c r="D11" i="1"/>
  <c r="D12" i="1"/>
  <c r="R19" i="1" l="1"/>
  <c r="E18" i="1" s="1"/>
  <c r="O45" i="1"/>
  <c r="O40" i="1"/>
  <c r="O41" i="1"/>
  <c r="O27" i="1"/>
  <c r="O38" i="1"/>
  <c r="O37" i="1"/>
  <c r="O39" i="1"/>
  <c r="O30" i="1"/>
  <c r="C15" i="1"/>
  <c r="O51" i="1"/>
  <c r="O22" i="1"/>
  <c r="O21" i="1"/>
  <c r="O50" i="1"/>
  <c r="O36" i="1"/>
  <c r="O24" i="1"/>
  <c r="O25" i="1"/>
  <c r="C16" i="1"/>
  <c r="D18" i="1" s="1"/>
  <c r="O28" i="1"/>
  <c r="O44" i="1"/>
  <c r="O35" i="1"/>
  <c r="O49" i="1"/>
  <c r="O42" i="1"/>
  <c r="O48" i="1"/>
  <c r="O47" i="1"/>
  <c r="O23" i="1"/>
  <c r="O26" i="1"/>
  <c r="O29" i="1"/>
  <c r="O32" i="1"/>
  <c r="O46" i="1"/>
  <c r="O43" i="1"/>
  <c r="O33" i="1"/>
  <c r="O34" i="1"/>
  <c r="O31" i="1"/>
  <c r="D16" i="1"/>
  <c r="D19" i="1" s="1"/>
  <c r="P51" i="1"/>
  <c r="P32" i="1"/>
  <c r="P29" i="1"/>
  <c r="P24" i="1"/>
  <c r="P37" i="1"/>
  <c r="P27" i="1"/>
  <c r="P45" i="1"/>
  <c r="P43" i="1"/>
  <c r="D15" i="1"/>
  <c r="P33" i="1"/>
  <c r="P25" i="1"/>
  <c r="P23" i="1"/>
  <c r="P39" i="1"/>
  <c r="P38" i="1"/>
  <c r="P42" i="1"/>
  <c r="P48" i="1"/>
  <c r="P22" i="1"/>
  <c r="P41" i="1"/>
  <c r="P36" i="1"/>
  <c r="P21" i="1"/>
  <c r="P30" i="1"/>
  <c r="P26" i="1"/>
  <c r="P28" i="1"/>
  <c r="P50" i="1"/>
  <c r="P40" i="1"/>
  <c r="P49" i="1"/>
  <c r="P31" i="1"/>
  <c r="P44" i="1"/>
  <c r="P35" i="1"/>
  <c r="P46" i="1"/>
  <c r="P47" i="1"/>
  <c r="P34" i="1"/>
  <c r="S19" i="1"/>
  <c r="E19" i="1" s="1"/>
  <c r="C19" i="1" l="1"/>
  <c r="C18" i="1"/>
  <c r="F14" i="1"/>
  <c r="F16" i="1" s="1"/>
  <c r="F15" i="1" l="1"/>
</calcChain>
</file>

<file path=xl/sharedStrings.xml><?xml version="1.0" encoding="utf-8"?>
<sst xmlns="http://schemas.openxmlformats.org/spreadsheetml/2006/main" count="129" uniqueCount="60">
  <si>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</si>
  <si>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</si>
  <si>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</si>
  <si>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</si>
  <si>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</si>
  <si>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</si>
  <si>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</si>
  <si>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</si>
  <si>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</si>
  <si>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</si>
  <si>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</si>
  <si>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</si>
  <si>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</si>
  <si>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</si>
  <si>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</si>
  <si>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</si>
  <si>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</si>
  <si>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</si>
  <si>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</si>
  <si>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</si>
  <si>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</si>
  <si>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</si>
  <si>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</si>
  <si>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</si>
  <si>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</si>
  <si>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</si>
  <si>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</si>
  <si>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</si>
  <si>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</si>
  <si>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</si>
  <si>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</si>
  <si>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</si>
  <si>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</si>
  <si>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</si>
  <si>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</si>
  <si>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</si>
  <si>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</si>
  <si>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</si>
  <si>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EW</t>
  </si>
  <si>
    <t>Constell:</t>
  </si>
  <si>
    <t>Hyi</t>
  </si>
  <si>
    <t>not avail.</t>
  </si>
  <si>
    <t>VSX</t>
  </si>
  <si>
    <t>OEJV 0177</t>
  </si>
  <si>
    <t>OEJV</t>
  </si>
  <si>
    <t>OEJV 0182</t>
  </si>
  <si>
    <t>II</t>
  </si>
  <si>
    <t>I</t>
  </si>
  <si>
    <t>TESS/PNC/RAA</t>
  </si>
  <si>
    <t>GSC 9151-0041 / NSV 1000 Hyi</t>
  </si>
  <si>
    <t>TESS</t>
  </si>
  <si>
    <t>VSS SEB Gp</t>
  </si>
  <si>
    <t xml:space="preserve">Mag </t>
  </si>
  <si>
    <t>Next ToM-P</t>
  </si>
  <si>
    <t>Next ToM-S</t>
  </si>
  <si>
    <t>12.73-13.20</t>
  </si>
  <si>
    <t>VSX 1</t>
  </si>
  <si>
    <t>VSX 2</t>
  </si>
  <si>
    <t>Note period change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</si>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</sst>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4" fillId="0" borderId="1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0" xfId="0">
      <alignment vertical="top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 applyProtection="1">
      <alignment horizontal="center"/>
      <protection locked="0"/>
    </xf>
    <xf numFmtId="165" fontId="1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1" fillId="0" borderId="0" xfId="0" applyNumberFormat="1" applyFont="1" applyAlignment="1">
      <alignment horizontal="left"/>
    </xf>
    <xf numFmtId="165" fontId="12" fillId="0" borderId="0" xfId="7" applyNumberFormat="1" applyFont="1" applyAlignment="1">
      <alignment horizontal="left" vertical="center"/>
    </xf>
    <xf numFmtId="165" fontId="0" fillId="0" borderId="0" xfId="0" applyNumberFormat="1" applyAlignment="1"/>
    <xf numFmtId="166" fontId="0" fillId="0" borderId="0" xfId="0" applyNumberFormat="1" applyAlignment="1">
      <alignment horizontal="left"/>
    </xf>
    <xf numFmtId="166" fontId="11" fillId="0" borderId="0" xfId="0" applyNumberFormat="1" applyFont="1" applyAlignment="1">
      <alignment horizontal="left"/>
    </xf>
    <xf numFmtId="166" fontId="12" fillId="0" borderId="0" xfId="7" applyNumberFormat="1" applyFont="1" applyAlignment="1">
      <alignment horizontal="left" vertical="center"/>
    </xf>
    <xf numFmtId="166" fontId="16" fillId="0" borderId="0" xfId="0" applyNumberFormat="1" applyFont="1" applyAlignment="1">
      <alignment horizontal="left"/>
    </xf>
    <xf numFmtId="166" fontId="0" fillId="0" borderId="0" xfId="0" applyNumberFormat="1" applyAlignment="1"/>
    <xf numFmtId="0" fontId="5" fillId="0" borderId="0" xfId="0" applyFont="1" applyAlignment="1"/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22" fontId="7" fillId="0" borderId="8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22" fontId="7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/>
    <xf numFmtId="0" fontId="1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1000 Hyi - O-C Diagr.</a:t>
            </a:r>
          </a:p>
        </c:rich>
      </c:tx>
      <c:layout>
        <c:manualLayout>
          <c:xMode val="edge"/>
          <c:yMode val="edge"/>
          <c:x val="0.32903225806451614"/>
          <c:y val="3.3434558997882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3635098098925"/>
          <c:y val="0.13758939011128282"/>
          <c:w val="0.8584409319842392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7.9199999999999995E-4</c:v>
                  </c:pt>
                  <c:pt idx="13">
                    <c:v>1.407E-3</c:v>
                  </c:pt>
                  <c:pt idx="14">
                    <c:v>2.1099999999999999E-3</c:v>
                  </c:pt>
                  <c:pt idx="15">
                    <c:v>7.18E-4</c:v>
                  </c:pt>
                  <c:pt idx="16">
                    <c:v>2.173E-3</c:v>
                  </c:pt>
                  <c:pt idx="17">
                    <c:v>8.8999999999999995E-4</c:v>
                  </c:pt>
                  <c:pt idx="18">
                    <c:v>2.1700000000000001E-3</c:v>
                  </c:pt>
                  <c:pt idx="19">
                    <c:v>1.2489999999999999E-3</c:v>
                  </c:pt>
                  <c:pt idx="20">
                    <c:v>3.1259999999999999E-3</c:v>
                  </c:pt>
                  <c:pt idx="21">
                    <c:v>9.6100000000000005E-4</c:v>
                  </c:pt>
                  <c:pt idx="22">
                    <c:v>2.0929999999999998E-3</c:v>
                  </c:pt>
                  <c:pt idx="23">
                    <c:v>1.1299999999999999E-3</c:v>
                  </c:pt>
                  <c:pt idx="24">
                    <c:v>2.5439999999999998E-3</c:v>
                  </c:pt>
                  <c:pt idx="25">
                    <c:v>8.9999999999999998E-4</c:v>
                  </c:pt>
                  <c:pt idx="26">
                    <c:v>3.2560000000000002E-3</c:v>
                  </c:pt>
                  <c:pt idx="27">
                    <c:v>3.2669999999999999E-3</c:v>
                  </c:pt>
                  <c:pt idx="28">
                    <c:v>1.9109999999999999E-3</c:v>
                  </c:pt>
                  <c:pt idx="29">
                    <c:v>1.1900000000000001E-3</c:v>
                  </c:pt>
                  <c:pt idx="30">
                    <c:v>2.1099999999999999E-3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7.9199999999999995E-4</c:v>
                  </c:pt>
                  <c:pt idx="13">
                    <c:v>1.407E-3</c:v>
                  </c:pt>
                  <c:pt idx="14">
                    <c:v>2.1099999999999999E-3</c:v>
                  </c:pt>
                  <c:pt idx="15">
                    <c:v>7.18E-4</c:v>
                  </c:pt>
                  <c:pt idx="16">
                    <c:v>2.173E-3</c:v>
                  </c:pt>
                  <c:pt idx="17">
                    <c:v>8.8999999999999995E-4</c:v>
                  </c:pt>
                  <c:pt idx="18">
                    <c:v>2.1700000000000001E-3</c:v>
                  </c:pt>
                  <c:pt idx="19">
                    <c:v>1.2489999999999999E-3</c:v>
                  </c:pt>
                  <c:pt idx="20">
                    <c:v>3.1259999999999999E-3</c:v>
                  </c:pt>
                  <c:pt idx="21">
                    <c:v>9.6100000000000005E-4</c:v>
                  </c:pt>
                  <c:pt idx="22">
                    <c:v>2.0929999999999998E-3</c:v>
                  </c:pt>
                  <c:pt idx="23">
                    <c:v>1.1299999999999999E-3</c:v>
                  </c:pt>
                  <c:pt idx="24">
                    <c:v>2.5439999999999998E-3</c:v>
                  </c:pt>
                  <c:pt idx="25">
                    <c:v>8.9999999999999998E-4</c:v>
                  </c:pt>
                  <c:pt idx="26">
                    <c:v>3.2560000000000002E-3</c:v>
                  </c:pt>
                  <c:pt idx="27">
                    <c:v>3.2669999999999999E-3</c:v>
                  </c:pt>
                  <c:pt idx="28">
                    <c:v>1.9109999999999999E-3</c:v>
                  </c:pt>
                  <c:pt idx="29">
                    <c:v>1.1900000000000001E-3</c:v>
                  </c:pt>
                  <c:pt idx="30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3-41E2-8FB5-A7D16DC8867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-5.4479999162140302E-3</c:v>
                </c:pt>
                <c:pt idx="2">
                  <c:v>-4.7390001491294242E-3</c:v>
                </c:pt>
                <c:pt idx="3">
                  <c:v>-5.7379998179385439E-3</c:v>
                </c:pt>
                <c:pt idx="4">
                  <c:v>-5.959999849437736E-3</c:v>
                </c:pt>
                <c:pt idx="5">
                  <c:v>-8.034000093175564E-3</c:v>
                </c:pt>
                <c:pt idx="6">
                  <c:v>-5.3250000055413693E-3</c:v>
                </c:pt>
                <c:pt idx="7">
                  <c:v>-5.5260002118302509E-3</c:v>
                </c:pt>
                <c:pt idx="8">
                  <c:v>-5.1709998515434563E-3</c:v>
                </c:pt>
                <c:pt idx="9">
                  <c:v>-8.8990000076591969E-3</c:v>
                </c:pt>
                <c:pt idx="10">
                  <c:v>-9.3290000077104196E-3</c:v>
                </c:pt>
                <c:pt idx="11">
                  <c:v>-1.1319999997795094E-2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3-41E2-8FB5-A7D16DC886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12">
                  <c:v>-1.6812649948406033E-2</c:v>
                </c:pt>
                <c:pt idx="13">
                  <c:v>-1.5933651215163991E-2</c:v>
                </c:pt>
                <c:pt idx="14">
                  <c:v>-1.5918632852844894E-2</c:v>
                </c:pt>
                <c:pt idx="15">
                  <c:v>-1.6369634009606671E-2</c:v>
                </c:pt>
                <c:pt idx="16">
                  <c:v>-1.6294453183945734E-2</c:v>
                </c:pt>
                <c:pt idx="17">
                  <c:v>-1.5855457342695445E-2</c:v>
                </c:pt>
                <c:pt idx="18">
                  <c:v>-1.6404371184762567E-2</c:v>
                </c:pt>
                <c:pt idx="19">
                  <c:v>-1.6175364835362416E-2</c:v>
                </c:pt>
                <c:pt idx="20">
                  <c:v>-1.6612284816801548E-2</c:v>
                </c:pt>
                <c:pt idx="21">
                  <c:v>-1.6773288887634408E-2</c:v>
                </c:pt>
                <c:pt idx="22">
                  <c:v>-1.6564137120440137E-2</c:v>
                </c:pt>
                <c:pt idx="23">
                  <c:v>-1.5855126184760593E-2</c:v>
                </c:pt>
                <c:pt idx="24">
                  <c:v>-1.6510007597389631E-2</c:v>
                </c:pt>
                <c:pt idx="25">
                  <c:v>-1.6051005550252739E-2</c:v>
                </c:pt>
                <c:pt idx="26">
                  <c:v>-1.6533879148482811E-2</c:v>
                </c:pt>
                <c:pt idx="27">
                  <c:v>-1.5514875631197356E-2</c:v>
                </c:pt>
                <c:pt idx="28">
                  <c:v>-1.6701686821761541E-2</c:v>
                </c:pt>
                <c:pt idx="29">
                  <c:v>-1.5622680519300047E-2</c:v>
                </c:pt>
                <c:pt idx="30">
                  <c:v>-1.5918632852844894E-2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3-41E2-8FB5-A7D16DC886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3-41E2-8FB5-A7D16DC886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3-41E2-8FB5-A7D16DC88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3-41E2-8FB5-A7D16DC88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3-41E2-8FB5-A7D16DC886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2.4364438663839784E-2</c:v>
                </c:pt>
                <c:pt idx="1">
                  <c:v>-4.5073749606419945E-3</c:v>
                </c:pt>
                <c:pt idx="2">
                  <c:v>-4.5083269460556227E-3</c:v>
                </c:pt>
                <c:pt idx="3">
                  <c:v>-4.6882521892311381E-3</c:v>
                </c:pt>
                <c:pt idx="4">
                  <c:v>-4.7282355766034741E-3</c:v>
                </c:pt>
                <c:pt idx="5">
                  <c:v>-6.6455341996483931E-3</c:v>
                </c:pt>
                <c:pt idx="6">
                  <c:v>-6.6464861850620213E-3</c:v>
                </c:pt>
                <c:pt idx="7">
                  <c:v>-6.6569580246119177E-3</c:v>
                </c:pt>
                <c:pt idx="8">
                  <c:v>-6.7473966389064895E-3</c:v>
                </c:pt>
                <c:pt idx="9">
                  <c:v>-8.5637848081069404E-3</c:v>
                </c:pt>
                <c:pt idx="10">
                  <c:v>-8.6875429118784611E-3</c:v>
                </c:pt>
                <c:pt idx="11">
                  <c:v>-8.6884948972920859E-3</c:v>
                </c:pt>
                <c:pt idx="12">
                  <c:v>-1.6186332015018887E-2</c:v>
                </c:pt>
                <c:pt idx="13">
                  <c:v>-1.6187284000432518E-2</c:v>
                </c:pt>
                <c:pt idx="14">
                  <c:v>-1.6239643198182004E-2</c:v>
                </c:pt>
                <c:pt idx="15">
                  <c:v>-1.6240595183595635E-2</c:v>
                </c:pt>
                <c:pt idx="16">
                  <c:v>-1.6311994089617664E-2</c:v>
                </c:pt>
                <c:pt idx="17">
                  <c:v>-1.6312946075031289E-2</c:v>
                </c:pt>
                <c:pt idx="18">
                  <c:v>-1.6331033797890207E-2</c:v>
                </c:pt>
                <c:pt idx="19">
                  <c:v>-1.6331985783303832E-2</c:v>
                </c:pt>
                <c:pt idx="20">
                  <c:v>-1.6386248951880573E-2</c:v>
                </c:pt>
                <c:pt idx="21">
                  <c:v>-1.6387200937294205E-2</c:v>
                </c:pt>
                <c:pt idx="22">
                  <c:v>-1.6454791901661721E-2</c:v>
                </c:pt>
                <c:pt idx="23">
                  <c:v>-1.6455743887075353E-2</c:v>
                </c:pt>
                <c:pt idx="24">
                  <c:v>-1.6479543522416026E-2</c:v>
                </c:pt>
                <c:pt idx="25">
                  <c:v>-1.6480495507829658E-2</c:v>
                </c:pt>
                <c:pt idx="26">
                  <c:v>-1.6540470588888162E-2</c:v>
                </c:pt>
                <c:pt idx="27">
                  <c:v>-1.6541422574301787E-2</c:v>
                </c:pt>
                <c:pt idx="28">
                  <c:v>-1.6614725451151072E-2</c:v>
                </c:pt>
                <c:pt idx="29">
                  <c:v>-1.6615677436564696E-2</c:v>
                </c:pt>
                <c:pt idx="30">
                  <c:v>-1.6239643198182004E-2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3-41E2-8FB5-A7D16DC8867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1.9725578553827207E-2</c:v>
                </c:pt>
                <c:pt idx="1">
                  <c:v>-5.6173068541617126E-3</c:v>
                </c:pt>
                <c:pt idx="2">
                  <c:v>-5.6181424808238074E-3</c:v>
                </c:pt>
                <c:pt idx="3">
                  <c:v>-5.7760759199595862E-3</c:v>
                </c:pt>
                <c:pt idx="4">
                  <c:v>-5.811172239767539E-3</c:v>
                </c:pt>
                <c:pt idx="5">
                  <c:v>-7.4941243372249923E-3</c:v>
                </c:pt>
                <c:pt idx="6">
                  <c:v>-7.4949599638870872E-3</c:v>
                </c:pt>
                <c:pt idx="7">
                  <c:v>-7.5041518571701202E-3</c:v>
                </c:pt>
                <c:pt idx="8">
                  <c:v>-7.5835363900690587E-3</c:v>
                </c:pt>
                <c:pt idx="9">
                  <c:v>-9.1779120613445404E-3</c:v>
                </c:pt>
                <c:pt idx="10">
                  <c:v>-9.2865435274167712E-3</c:v>
                </c:pt>
                <c:pt idx="11">
                  <c:v>-9.2873791540788626E-3</c:v>
                </c:pt>
                <c:pt idx="12">
                  <c:v>-1.5868774744731751E-2</c:v>
                </c:pt>
                <c:pt idx="13">
                  <c:v>-1.5869610371393846E-2</c:v>
                </c:pt>
                <c:pt idx="14">
                  <c:v>-1.5915569837809021E-2</c:v>
                </c:pt>
                <c:pt idx="15">
                  <c:v>-1.5916405464471116E-2</c:v>
                </c:pt>
                <c:pt idx="16">
                  <c:v>-1.5979077464128168E-2</c:v>
                </c:pt>
                <c:pt idx="17">
                  <c:v>-1.5979913090790263E-2</c:v>
                </c:pt>
                <c:pt idx="18">
                  <c:v>-1.5995789997370051E-2</c:v>
                </c:pt>
                <c:pt idx="19">
                  <c:v>-1.5996625624032146E-2</c:v>
                </c:pt>
                <c:pt idx="20">
                  <c:v>-1.6044256343771504E-2</c:v>
                </c:pt>
                <c:pt idx="21">
                  <c:v>-1.6045091970433599E-2</c:v>
                </c:pt>
                <c:pt idx="22">
                  <c:v>-1.6104421463442278E-2</c:v>
                </c:pt>
                <c:pt idx="23">
                  <c:v>-1.6105257090104373E-2</c:v>
                </c:pt>
                <c:pt idx="24">
                  <c:v>-1.6126147756656724E-2</c:v>
                </c:pt>
                <c:pt idx="25">
                  <c:v>-1.6126983383318819E-2</c:v>
                </c:pt>
                <c:pt idx="26">
                  <c:v>-1.6179627863030746E-2</c:v>
                </c:pt>
                <c:pt idx="27">
                  <c:v>-1.6180463489692841E-2</c:v>
                </c:pt>
                <c:pt idx="28">
                  <c:v>-1.6244806742674082E-2</c:v>
                </c:pt>
                <c:pt idx="29">
                  <c:v>-1.6245642369336177E-2</c:v>
                </c:pt>
                <c:pt idx="30">
                  <c:v>-1.5915569837809021E-2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F3-41E2-8FB5-A7D16DC88673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BA-46FB-87B5-D3ADEE79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1952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Active!$F$21:$F$921</c15:sqref>
                        </c15:formulaRef>
                      </c:ext>
                    </c:extLst>
                    <c:numCache>
                      <c:formatCode>General</c:formatCode>
                      <c:ptCount val="901"/>
                      <c:pt idx="0">
                        <c:v>0</c:v>
                      </c:pt>
                      <c:pt idx="1">
                        <c:v>15164</c:v>
                      </c:pt>
                      <c:pt idx="2">
                        <c:v>15164.5</c:v>
                      </c:pt>
                      <c:pt idx="3">
                        <c:v>15259</c:v>
                      </c:pt>
                      <c:pt idx="4">
                        <c:v>15280</c:v>
                      </c:pt>
                      <c:pt idx="5">
                        <c:v>16287</c:v>
                      </c:pt>
                      <c:pt idx="6">
                        <c:v>16287.5</c:v>
                      </c:pt>
                      <c:pt idx="7">
                        <c:v>16293</c:v>
                      </c:pt>
                      <c:pt idx="8">
                        <c:v>16340.5</c:v>
                      </c:pt>
                      <c:pt idx="9">
                        <c:v>17294.5</c:v>
                      </c:pt>
                      <c:pt idx="10">
                        <c:v>17359.5</c:v>
                      </c:pt>
                      <c:pt idx="11">
                        <c:v>17360</c:v>
                      </c:pt>
                      <c:pt idx="12">
                        <c:v>21298</c:v>
                      </c:pt>
                      <c:pt idx="13">
                        <c:v>21298.5</c:v>
                      </c:pt>
                      <c:pt idx="14">
                        <c:v>21326</c:v>
                      </c:pt>
                      <c:pt idx="15">
                        <c:v>21326.5</c:v>
                      </c:pt>
                      <c:pt idx="16">
                        <c:v>21364</c:v>
                      </c:pt>
                      <c:pt idx="17">
                        <c:v>21364.5</c:v>
                      </c:pt>
                      <c:pt idx="18">
                        <c:v>21374</c:v>
                      </c:pt>
                      <c:pt idx="19">
                        <c:v>21374.5</c:v>
                      </c:pt>
                      <c:pt idx="20">
                        <c:v>21403</c:v>
                      </c:pt>
                      <c:pt idx="21">
                        <c:v>21403.5</c:v>
                      </c:pt>
                      <c:pt idx="22">
                        <c:v>21439</c:v>
                      </c:pt>
                      <c:pt idx="23">
                        <c:v>21439.5</c:v>
                      </c:pt>
                      <c:pt idx="24">
                        <c:v>21452</c:v>
                      </c:pt>
                      <c:pt idx="25">
                        <c:v>21452.5</c:v>
                      </c:pt>
                      <c:pt idx="26">
                        <c:v>21484</c:v>
                      </c:pt>
                      <c:pt idx="27">
                        <c:v>21484.5</c:v>
                      </c:pt>
                      <c:pt idx="28">
                        <c:v>21523</c:v>
                      </c:pt>
                      <c:pt idx="29">
                        <c:v>21523.5</c:v>
                      </c:pt>
                      <c:pt idx="30">
                        <c:v>21326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Active!$Q$21:$Q$921</c15:sqref>
                        </c15:formulaRef>
                      </c:ext>
                    </c:extLst>
                    <c:numCache>
                      <c:formatCode>m/d/yyyy</c:formatCode>
                      <c:ptCount val="901"/>
                      <c:pt idx="0">
                        <c:v>36850.622000000003</c:v>
                      </c:pt>
                      <c:pt idx="1">
                        <c:v>41954.546000000089</c:v>
                      </c:pt>
                      <c:pt idx="2">
                        <c:v>41954.714999999851</c:v>
                      </c:pt>
                      <c:pt idx="3">
                        <c:v>41986.521000000183</c:v>
                      </c:pt>
                      <c:pt idx="4">
                        <c:v>41993.589000000153</c:v>
                      </c:pt>
                      <c:pt idx="5">
                        <c:v>42332.524999999907</c:v>
                      </c:pt>
                      <c:pt idx="6">
                        <c:v>42332.695999999996</c:v>
                      </c:pt>
                      <c:pt idx="7">
                        <c:v>42334.546999999788</c:v>
                      </c:pt>
                      <c:pt idx="8">
                        <c:v>42350.535000000149</c:v>
                      </c:pt>
                      <c:pt idx="9">
                        <c:v>42671.630499999999</c:v>
                      </c:pt>
                      <c:pt idx="10">
                        <c:v>42693.507899999997</c:v>
                      </c:pt>
                      <c:pt idx="11">
                        <c:v>42693.674200000001</c:v>
                      </c:pt>
                      <c:pt idx="12">
                        <c:v>44019.128623350058</c:v>
                      </c:pt>
                      <c:pt idx="13">
                        <c:v>44019.297793348785</c:v>
                      </c:pt>
                      <c:pt idx="14">
                        <c:v>44028.553813367151</c:v>
                      </c:pt>
                      <c:pt idx="15">
                        <c:v>44028.721653365996</c:v>
                      </c:pt>
                      <c:pt idx="16">
                        <c:v>44041.343553546816</c:v>
                      </c:pt>
                      <c:pt idx="17">
                        <c:v>44041.512283542659</c:v>
                      </c:pt>
                      <c:pt idx="18">
                        <c:v>44044.709263628814</c:v>
                      </c:pt>
                      <c:pt idx="19">
                        <c:v>44044.877783635166</c:v>
                      </c:pt>
                      <c:pt idx="20">
                        <c:v>44054.469933715183</c:v>
                      </c:pt>
                      <c:pt idx="21">
                        <c:v>44054.638063711114</c:v>
                      </c:pt>
                      <c:pt idx="22">
                        <c:v>44066.586933862884</c:v>
                      </c:pt>
                      <c:pt idx="23">
                        <c:v>44066.755933873821</c:v>
                      </c:pt>
                      <c:pt idx="24">
                        <c:v>44070.962553992402</c:v>
                      </c:pt>
                      <c:pt idx="25">
                        <c:v>44071.131303994451</c:v>
                      </c:pt>
                      <c:pt idx="26">
                        <c:v>44081.733154120855</c:v>
                      </c:pt>
                      <c:pt idx="27">
                        <c:v>44081.902464124374</c:v>
                      </c:pt>
                      <c:pt idx="28">
                        <c:v>44094.859684313182</c:v>
                      </c:pt>
                      <c:pt idx="29">
                        <c:v>44095.029054319486</c:v>
                      </c:pt>
                      <c:pt idx="30">
                        <c:v>44028.553813367151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01BA-46FB-87B5-D3ADEE792C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Active!$F$21:$F$921</c15:sqref>
                        </c15:formulaRef>
                      </c:ext>
                    </c:extLst>
                    <c:numCache>
                      <c:formatCode>General</c:formatCode>
                      <c:ptCount val="901"/>
                      <c:pt idx="0">
                        <c:v>0</c:v>
                      </c:pt>
                      <c:pt idx="1">
                        <c:v>15164</c:v>
                      </c:pt>
                      <c:pt idx="2">
                        <c:v>15164.5</c:v>
                      </c:pt>
                      <c:pt idx="3">
                        <c:v>15259</c:v>
                      </c:pt>
                      <c:pt idx="4">
                        <c:v>15280</c:v>
                      </c:pt>
                      <c:pt idx="5">
                        <c:v>16287</c:v>
                      </c:pt>
                      <c:pt idx="6">
                        <c:v>16287.5</c:v>
                      </c:pt>
                      <c:pt idx="7">
                        <c:v>16293</c:v>
                      </c:pt>
                      <c:pt idx="8">
                        <c:v>16340.5</c:v>
                      </c:pt>
                      <c:pt idx="9">
                        <c:v>17294.5</c:v>
                      </c:pt>
                      <c:pt idx="10">
                        <c:v>17359.5</c:v>
                      </c:pt>
                      <c:pt idx="11">
                        <c:v>17360</c:v>
                      </c:pt>
                      <c:pt idx="12">
                        <c:v>21298</c:v>
                      </c:pt>
                      <c:pt idx="13">
                        <c:v>21298.5</c:v>
                      </c:pt>
                      <c:pt idx="14">
                        <c:v>21326</c:v>
                      </c:pt>
                      <c:pt idx="15">
                        <c:v>21326.5</c:v>
                      </c:pt>
                      <c:pt idx="16">
                        <c:v>21364</c:v>
                      </c:pt>
                      <c:pt idx="17">
                        <c:v>21364.5</c:v>
                      </c:pt>
                      <c:pt idx="18">
                        <c:v>21374</c:v>
                      </c:pt>
                      <c:pt idx="19">
                        <c:v>21374.5</c:v>
                      </c:pt>
                      <c:pt idx="20">
                        <c:v>21403</c:v>
                      </c:pt>
                      <c:pt idx="21">
                        <c:v>21403.5</c:v>
                      </c:pt>
                      <c:pt idx="22">
                        <c:v>21439</c:v>
                      </c:pt>
                      <c:pt idx="23">
                        <c:v>21439.5</c:v>
                      </c:pt>
                      <c:pt idx="24">
                        <c:v>21452</c:v>
                      </c:pt>
                      <c:pt idx="25">
                        <c:v>21452.5</c:v>
                      </c:pt>
                      <c:pt idx="26">
                        <c:v>21484</c:v>
                      </c:pt>
                      <c:pt idx="27">
                        <c:v>21484.5</c:v>
                      </c:pt>
                      <c:pt idx="28">
                        <c:v>21523</c:v>
                      </c:pt>
                      <c:pt idx="29">
                        <c:v>21523.5</c:v>
                      </c:pt>
                      <c:pt idx="30">
                        <c:v>21326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Active!$R$21:$R$921</c15:sqref>
                        </c15:formulaRef>
                      </c:ext>
                    </c:extLst>
                    <c:numCache>
                      <c:formatCode>General</c:formatCode>
                      <c:ptCount val="901"/>
                      <c:pt idx="0">
                        <c:v>0</c:v>
                      </c:pt>
                      <c:pt idx="1">
                        <c:v>-5.4479999162140302E-3</c:v>
                      </c:pt>
                      <c:pt idx="2">
                        <c:v>-4.7390001491294242E-3</c:v>
                      </c:pt>
                      <c:pt idx="3">
                        <c:v>-5.7379998179385439E-3</c:v>
                      </c:pt>
                      <c:pt idx="7">
                        <c:v>-5.5260002118302509E-3</c:v>
                      </c:pt>
                      <c:pt idx="8">
                        <c:v>-5.1709998515434563E-3</c:v>
                      </c:pt>
                      <c:pt idx="12">
                        <c:v>-1.6812649948406033E-2</c:v>
                      </c:pt>
                      <c:pt idx="14">
                        <c:v>-1.5918632852844894E-2</c:v>
                      </c:pt>
                      <c:pt idx="16">
                        <c:v>-1.6294453183945734E-2</c:v>
                      </c:pt>
                      <c:pt idx="18">
                        <c:v>-1.6404371184762567E-2</c:v>
                      </c:pt>
                      <c:pt idx="20">
                        <c:v>-1.6612284816801548E-2</c:v>
                      </c:pt>
                      <c:pt idx="22">
                        <c:v>-1.6564137120440137E-2</c:v>
                      </c:pt>
                      <c:pt idx="24">
                        <c:v>-1.6510007597389631E-2</c:v>
                      </c:pt>
                      <c:pt idx="26">
                        <c:v>-1.6533879148482811E-2</c:v>
                      </c:pt>
                      <c:pt idx="28">
                        <c:v>-1.6701686821761541E-2</c:v>
                      </c:pt>
                      <c:pt idx="30">
                        <c:v>-1.5918632852844894E-2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01BA-46FB-87B5-D3ADEE792C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Active!$F$21:$F$921</c15:sqref>
                        </c15:formulaRef>
                      </c:ext>
                    </c:extLst>
                    <c:numCache>
                      <c:formatCode>General</c:formatCode>
                      <c:ptCount val="901"/>
                      <c:pt idx="0">
                        <c:v>0</c:v>
                      </c:pt>
                      <c:pt idx="1">
                        <c:v>15164</c:v>
                      </c:pt>
                      <c:pt idx="2">
                        <c:v>15164.5</c:v>
                      </c:pt>
                      <c:pt idx="3">
                        <c:v>15259</c:v>
                      </c:pt>
                      <c:pt idx="4">
                        <c:v>15280</c:v>
                      </c:pt>
                      <c:pt idx="5">
                        <c:v>16287</c:v>
                      </c:pt>
                      <c:pt idx="6">
                        <c:v>16287.5</c:v>
                      </c:pt>
                      <c:pt idx="7">
                        <c:v>16293</c:v>
                      </c:pt>
                      <c:pt idx="8">
                        <c:v>16340.5</c:v>
                      </c:pt>
                      <c:pt idx="9">
                        <c:v>17294.5</c:v>
                      </c:pt>
                      <c:pt idx="10">
                        <c:v>17359.5</c:v>
                      </c:pt>
                      <c:pt idx="11">
                        <c:v>17360</c:v>
                      </c:pt>
                      <c:pt idx="12">
                        <c:v>21298</c:v>
                      </c:pt>
                      <c:pt idx="13">
                        <c:v>21298.5</c:v>
                      </c:pt>
                      <c:pt idx="14">
                        <c:v>21326</c:v>
                      </c:pt>
                      <c:pt idx="15">
                        <c:v>21326.5</c:v>
                      </c:pt>
                      <c:pt idx="16">
                        <c:v>21364</c:v>
                      </c:pt>
                      <c:pt idx="17">
                        <c:v>21364.5</c:v>
                      </c:pt>
                      <c:pt idx="18">
                        <c:v>21374</c:v>
                      </c:pt>
                      <c:pt idx="19">
                        <c:v>21374.5</c:v>
                      </c:pt>
                      <c:pt idx="20">
                        <c:v>21403</c:v>
                      </c:pt>
                      <c:pt idx="21">
                        <c:v>21403.5</c:v>
                      </c:pt>
                      <c:pt idx="22">
                        <c:v>21439</c:v>
                      </c:pt>
                      <c:pt idx="23">
                        <c:v>21439.5</c:v>
                      </c:pt>
                      <c:pt idx="24">
                        <c:v>21452</c:v>
                      </c:pt>
                      <c:pt idx="25">
                        <c:v>21452.5</c:v>
                      </c:pt>
                      <c:pt idx="26">
                        <c:v>21484</c:v>
                      </c:pt>
                      <c:pt idx="27">
                        <c:v>21484.5</c:v>
                      </c:pt>
                      <c:pt idx="28">
                        <c:v>21523</c:v>
                      </c:pt>
                      <c:pt idx="29">
                        <c:v>21523.5</c:v>
                      </c:pt>
                      <c:pt idx="30">
                        <c:v>21326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Active!$S$21:$S$921</c15:sqref>
                        </c15:formulaRef>
                      </c:ext>
                    </c:extLst>
                    <c:numCache>
                      <c:formatCode>General</c:formatCode>
                      <c:ptCount val="901"/>
                      <c:pt idx="4">
                        <c:v>-5.959999849437736E-3</c:v>
                      </c:pt>
                      <c:pt idx="5">
                        <c:v>-8.034000093175564E-3</c:v>
                      </c:pt>
                      <c:pt idx="6">
                        <c:v>-5.3250000055413693E-3</c:v>
                      </c:pt>
                      <c:pt idx="9">
                        <c:v>-8.8990000076591969E-3</c:v>
                      </c:pt>
                      <c:pt idx="10">
                        <c:v>-9.3290000077104196E-3</c:v>
                      </c:pt>
                      <c:pt idx="11">
                        <c:v>-1.1319999997795094E-2</c:v>
                      </c:pt>
                      <c:pt idx="13">
                        <c:v>-1.5933651215163991E-2</c:v>
                      </c:pt>
                      <c:pt idx="15">
                        <c:v>-1.6369634009606671E-2</c:v>
                      </c:pt>
                      <c:pt idx="17">
                        <c:v>-1.5855457342695445E-2</c:v>
                      </c:pt>
                      <c:pt idx="19">
                        <c:v>-1.6175364835362416E-2</c:v>
                      </c:pt>
                      <c:pt idx="21">
                        <c:v>-1.6773288887634408E-2</c:v>
                      </c:pt>
                      <c:pt idx="23">
                        <c:v>-1.5855126184760593E-2</c:v>
                      </c:pt>
                      <c:pt idx="25">
                        <c:v>-1.6051005550252739E-2</c:v>
                      </c:pt>
                      <c:pt idx="27">
                        <c:v>-1.5514875631197356E-2</c:v>
                      </c:pt>
                      <c:pt idx="29">
                        <c:v>-1.5622680519300047E-2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01BA-46FB-87B5-D3ADEE792C60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Active!$F$21:$F$921</c15:sqref>
                        </c15:formulaRef>
                      </c:ext>
                    </c:extLst>
                    <c:numCache>
                      <c:formatCode>General</c:formatCode>
                      <c:ptCount val="901"/>
                      <c:pt idx="0">
                        <c:v>0</c:v>
                      </c:pt>
                      <c:pt idx="1">
                        <c:v>15164</c:v>
                      </c:pt>
                      <c:pt idx="2">
                        <c:v>15164.5</c:v>
                      </c:pt>
                      <c:pt idx="3">
                        <c:v>15259</c:v>
                      </c:pt>
                      <c:pt idx="4">
                        <c:v>15280</c:v>
                      </c:pt>
                      <c:pt idx="5">
                        <c:v>16287</c:v>
                      </c:pt>
                      <c:pt idx="6">
                        <c:v>16287.5</c:v>
                      </c:pt>
                      <c:pt idx="7">
                        <c:v>16293</c:v>
                      </c:pt>
                      <c:pt idx="8">
                        <c:v>16340.5</c:v>
                      </c:pt>
                      <c:pt idx="9">
                        <c:v>17294.5</c:v>
                      </c:pt>
                      <c:pt idx="10">
                        <c:v>17359.5</c:v>
                      </c:pt>
                      <c:pt idx="11">
                        <c:v>17360</c:v>
                      </c:pt>
                      <c:pt idx="12">
                        <c:v>21298</c:v>
                      </c:pt>
                      <c:pt idx="13">
                        <c:v>21298.5</c:v>
                      </c:pt>
                      <c:pt idx="14">
                        <c:v>21326</c:v>
                      </c:pt>
                      <c:pt idx="15">
                        <c:v>21326.5</c:v>
                      </c:pt>
                      <c:pt idx="16">
                        <c:v>21364</c:v>
                      </c:pt>
                      <c:pt idx="17">
                        <c:v>21364.5</c:v>
                      </c:pt>
                      <c:pt idx="18">
                        <c:v>21374</c:v>
                      </c:pt>
                      <c:pt idx="19">
                        <c:v>21374.5</c:v>
                      </c:pt>
                      <c:pt idx="20">
                        <c:v>21403</c:v>
                      </c:pt>
                      <c:pt idx="21">
                        <c:v>21403.5</c:v>
                      </c:pt>
                      <c:pt idx="22">
                        <c:v>21439</c:v>
                      </c:pt>
                      <c:pt idx="23">
                        <c:v>21439.5</c:v>
                      </c:pt>
                      <c:pt idx="24">
                        <c:v>21452</c:v>
                      </c:pt>
                      <c:pt idx="25">
                        <c:v>21452.5</c:v>
                      </c:pt>
                      <c:pt idx="26">
                        <c:v>21484</c:v>
                      </c:pt>
                      <c:pt idx="27">
                        <c:v>21484.5</c:v>
                      </c:pt>
                      <c:pt idx="28">
                        <c:v>21523</c:v>
                      </c:pt>
                      <c:pt idx="29">
                        <c:v>21523.5</c:v>
                      </c:pt>
                      <c:pt idx="30">
                        <c:v>21326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Active!$T$21:$T$921</c15:sqref>
                        </c15:formulaRef>
                      </c:ext>
                    </c:extLst>
                    <c:numCache>
                      <c:formatCode>General</c:formatCode>
                      <c:ptCount val="90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1BA-46FB-87B5-D3ADEE792C60}"/>
                  </c:ext>
                </c:extLst>
              </c15:ser>
            </c15:filteredScatterSeries>
          </c:ext>
        </c:extLst>
      </c:scatterChart>
      <c:valAx>
        <c:axId val="96551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6508123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82599534213153E-2"/>
              <c:y val="0.37497420299098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1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18403581905204E-2"/>
          <c:y val="0.92097268215304862"/>
          <c:w val="0.92951088466882814"/>
          <c:h val="7.9027317846951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1000 Hyi - O-C Diagr.</a:t>
            </a:r>
          </a:p>
        </c:rich>
      </c:tx>
      <c:layout>
        <c:manualLayout>
          <c:xMode val="edge"/>
          <c:yMode val="edge"/>
          <c:x val="0.32903225806451614"/>
          <c:y val="3.3434558997882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9639008902572"/>
          <c:y val="0.1458966565349544"/>
          <c:w val="0.8427808914690925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7.9199999999999995E-4</c:v>
                  </c:pt>
                  <c:pt idx="13">
                    <c:v>1.407E-3</c:v>
                  </c:pt>
                  <c:pt idx="14">
                    <c:v>2.1099999999999999E-3</c:v>
                  </c:pt>
                  <c:pt idx="15">
                    <c:v>7.18E-4</c:v>
                  </c:pt>
                  <c:pt idx="16">
                    <c:v>2.173E-3</c:v>
                  </c:pt>
                  <c:pt idx="17">
                    <c:v>8.8999999999999995E-4</c:v>
                  </c:pt>
                  <c:pt idx="18">
                    <c:v>2.1700000000000001E-3</c:v>
                  </c:pt>
                  <c:pt idx="19">
                    <c:v>1.2489999999999999E-3</c:v>
                  </c:pt>
                  <c:pt idx="20">
                    <c:v>3.1259999999999999E-3</c:v>
                  </c:pt>
                  <c:pt idx="21">
                    <c:v>9.6100000000000005E-4</c:v>
                  </c:pt>
                  <c:pt idx="22">
                    <c:v>2.0929999999999998E-3</c:v>
                  </c:pt>
                  <c:pt idx="23">
                    <c:v>1.1299999999999999E-3</c:v>
                  </c:pt>
                  <c:pt idx="24">
                    <c:v>2.5439999999999998E-3</c:v>
                  </c:pt>
                  <c:pt idx="25">
                    <c:v>8.9999999999999998E-4</c:v>
                  </c:pt>
                  <c:pt idx="26">
                    <c:v>3.2560000000000002E-3</c:v>
                  </c:pt>
                  <c:pt idx="27">
                    <c:v>3.2669999999999999E-3</c:v>
                  </c:pt>
                  <c:pt idx="28">
                    <c:v>1.9109999999999999E-3</c:v>
                  </c:pt>
                  <c:pt idx="29">
                    <c:v>1.1900000000000001E-3</c:v>
                  </c:pt>
                  <c:pt idx="30">
                    <c:v>2.1099999999999999E-3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7.9199999999999995E-4</c:v>
                  </c:pt>
                  <c:pt idx="13">
                    <c:v>1.407E-3</c:v>
                  </c:pt>
                  <c:pt idx="14">
                    <c:v>2.1099999999999999E-3</c:v>
                  </c:pt>
                  <c:pt idx="15">
                    <c:v>7.18E-4</c:v>
                  </c:pt>
                  <c:pt idx="16">
                    <c:v>2.173E-3</c:v>
                  </c:pt>
                  <c:pt idx="17">
                    <c:v>8.8999999999999995E-4</c:v>
                  </c:pt>
                  <c:pt idx="18">
                    <c:v>2.1700000000000001E-3</c:v>
                  </c:pt>
                  <c:pt idx="19">
                    <c:v>1.2489999999999999E-3</c:v>
                  </c:pt>
                  <c:pt idx="20">
                    <c:v>3.1259999999999999E-3</c:v>
                  </c:pt>
                  <c:pt idx="21">
                    <c:v>9.6100000000000005E-4</c:v>
                  </c:pt>
                  <c:pt idx="22">
                    <c:v>2.0929999999999998E-3</c:v>
                  </c:pt>
                  <c:pt idx="23">
                    <c:v>1.1299999999999999E-3</c:v>
                  </c:pt>
                  <c:pt idx="24">
                    <c:v>2.5439999999999998E-3</c:v>
                  </c:pt>
                  <c:pt idx="25">
                    <c:v>8.9999999999999998E-4</c:v>
                  </c:pt>
                  <c:pt idx="26">
                    <c:v>3.2560000000000002E-3</c:v>
                  </c:pt>
                  <c:pt idx="27">
                    <c:v>3.2669999999999999E-3</c:v>
                  </c:pt>
                  <c:pt idx="28">
                    <c:v>1.9109999999999999E-3</c:v>
                  </c:pt>
                  <c:pt idx="29">
                    <c:v>1.1900000000000001E-3</c:v>
                  </c:pt>
                  <c:pt idx="30">
                    <c:v>2.1099999999999999E-3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C-481A-9CA2-57B180B4872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-5.4479999162140302E-3</c:v>
                </c:pt>
                <c:pt idx="2">
                  <c:v>-4.7390001491294242E-3</c:v>
                </c:pt>
                <c:pt idx="3">
                  <c:v>-5.7379998179385439E-3</c:v>
                </c:pt>
                <c:pt idx="4">
                  <c:v>-5.959999849437736E-3</c:v>
                </c:pt>
                <c:pt idx="5">
                  <c:v>-8.034000093175564E-3</c:v>
                </c:pt>
                <c:pt idx="6">
                  <c:v>-5.3250000055413693E-3</c:v>
                </c:pt>
                <c:pt idx="7">
                  <c:v>-5.5260002118302509E-3</c:v>
                </c:pt>
                <c:pt idx="8">
                  <c:v>-5.1709998515434563E-3</c:v>
                </c:pt>
                <c:pt idx="9">
                  <c:v>-8.8990000076591969E-3</c:v>
                </c:pt>
                <c:pt idx="10">
                  <c:v>-9.3290000077104196E-3</c:v>
                </c:pt>
                <c:pt idx="11">
                  <c:v>-1.1319999997795094E-2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C-481A-9CA2-57B180B487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12">
                  <c:v>-1.6812649948406033E-2</c:v>
                </c:pt>
                <c:pt idx="13">
                  <c:v>-1.5933651215163991E-2</c:v>
                </c:pt>
                <c:pt idx="14">
                  <c:v>-1.5918632852844894E-2</c:v>
                </c:pt>
                <c:pt idx="15">
                  <c:v>-1.6369634009606671E-2</c:v>
                </c:pt>
                <c:pt idx="16">
                  <c:v>-1.6294453183945734E-2</c:v>
                </c:pt>
                <c:pt idx="17">
                  <c:v>-1.5855457342695445E-2</c:v>
                </c:pt>
                <c:pt idx="18">
                  <c:v>-1.6404371184762567E-2</c:v>
                </c:pt>
                <c:pt idx="19">
                  <c:v>-1.6175364835362416E-2</c:v>
                </c:pt>
                <c:pt idx="20">
                  <c:v>-1.6612284816801548E-2</c:v>
                </c:pt>
                <c:pt idx="21">
                  <c:v>-1.6773288887634408E-2</c:v>
                </c:pt>
                <c:pt idx="22">
                  <c:v>-1.6564137120440137E-2</c:v>
                </c:pt>
                <c:pt idx="23">
                  <c:v>-1.5855126184760593E-2</c:v>
                </c:pt>
                <c:pt idx="24">
                  <c:v>-1.6510007597389631E-2</c:v>
                </c:pt>
                <c:pt idx="25">
                  <c:v>-1.6051005550252739E-2</c:v>
                </c:pt>
                <c:pt idx="26">
                  <c:v>-1.6533879148482811E-2</c:v>
                </c:pt>
                <c:pt idx="27">
                  <c:v>-1.5514875631197356E-2</c:v>
                </c:pt>
                <c:pt idx="28">
                  <c:v>-1.6701686821761541E-2</c:v>
                </c:pt>
                <c:pt idx="29">
                  <c:v>-1.5622680519300047E-2</c:v>
                </c:pt>
                <c:pt idx="30">
                  <c:v>-1.5918632852844894E-2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C-481A-9CA2-57B180B487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C-481A-9CA2-57B180B487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C-481A-9CA2-57B180B487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C-481A-9CA2-57B180B487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C-481A-9CA2-57B180B487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2.4364438663839784E-2</c:v>
                </c:pt>
                <c:pt idx="1">
                  <c:v>-4.5073749606419945E-3</c:v>
                </c:pt>
                <c:pt idx="2">
                  <c:v>-4.5083269460556227E-3</c:v>
                </c:pt>
                <c:pt idx="3">
                  <c:v>-4.6882521892311381E-3</c:v>
                </c:pt>
                <c:pt idx="4">
                  <c:v>-4.7282355766034741E-3</c:v>
                </c:pt>
                <c:pt idx="5">
                  <c:v>-6.6455341996483931E-3</c:v>
                </c:pt>
                <c:pt idx="6">
                  <c:v>-6.6464861850620213E-3</c:v>
                </c:pt>
                <c:pt idx="7">
                  <c:v>-6.6569580246119177E-3</c:v>
                </c:pt>
                <c:pt idx="8">
                  <c:v>-6.7473966389064895E-3</c:v>
                </c:pt>
                <c:pt idx="9">
                  <c:v>-8.5637848081069404E-3</c:v>
                </c:pt>
                <c:pt idx="10">
                  <c:v>-8.6875429118784611E-3</c:v>
                </c:pt>
                <c:pt idx="11">
                  <c:v>-8.6884948972920859E-3</c:v>
                </c:pt>
                <c:pt idx="12">
                  <c:v>-1.6186332015018887E-2</c:v>
                </c:pt>
                <c:pt idx="13">
                  <c:v>-1.6187284000432518E-2</c:v>
                </c:pt>
                <c:pt idx="14">
                  <c:v>-1.6239643198182004E-2</c:v>
                </c:pt>
                <c:pt idx="15">
                  <c:v>-1.6240595183595635E-2</c:v>
                </c:pt>
                <c:pt idx="16">
                  <c:v>-1.6311994089617664E-2</c:v>
                </c:pt>
                <c:pt idx="17">
                  <c:v>-1.6312946075031289E-2</c:v>
                </c:pt>
                <c:pt idx="18">
                  <c:v>-1.6331033797890207E-2</c:v>
                </c:pt>
                <c:pt idx="19">
                  <c:v>-1.6331985783303832E-2</c:v>
                </c:pt>
                <c:pt idx="20">
                  <c:v>-1.6386248951880573E-2</c:v>
                </c:pt>
                <c:pt idx="21">
                  <c:v>-1.6387200937294205E-2</c:v>
                </c:pt>
                <c:pt idx="22">
                  <c:v>-1.6454791901661721E-2</c:v>
                </c:pt>
                <c:pt idx="23">
                  <c:v>-1.6455743887075353E-2</c:v>
                </c:pt>
                <c:pt idx="24">
                  <c:v>-1.6479543522416026E-2</c:v>
                </c:pt>
                <c:pt idx="25">
                  <c:v>-1.6480495507829658E-2</c:v>
                </c:pt>
                <c:pt idx="26">
                  <c:v>-1.6540470588888162E-2</c:v>
                </c:pt>
                <c:pt idx="27">
                  <c:v>-1.6541422574301787E-2</c:v>
                </c:pt>
                <c:pt idx="28">
                  <c:v>-1.6614725451151072E-2</c:v>
                </c:pt>
                <c:pt idx="29">
                  <c:v>-1.6615677436564696E-2</c:v>
                </c:pt>
                <c:pt idx="30">
                  <c:v>-1.6239643198182004E-2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C-481A-9CA2-57B180B4872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1.9725578553827207E-2</c:v>
                </c:pt>
                <c:pt idx="1">
                  <c:v>-5.6173068541617126E-3</c:v>
                </c:pt>
                <c:pt idx="2">
                  <c:v>-5.6181424808238074E-3</c:v>
                </c:pt>
                <c:pt idx="3">
                  <c:v>-5.7760759199595862E-3</c:v>
                </c:pt>
                <c:pt idx="4">
                  <c:v>-5.811172239767539E-3</c:v>
                </c:pt>
                <c:pt idx="5">
                  <c:v>-7.4941243372249923E-3</c:v>
                </c:pt>
                <c:pt idx="6">
                  <c:v>-7.4949599638870872E-3</c:v>
                </c:pt>
                <c:pt idx="7">
                  <c:v>-7.5041518571701202E-3</c:v>
                </c:pt>
                <c:pt idx="8">
                  <c:v>-7.5835363900690587E-3</c:v>
                </c:pt>
                <c:pt idx="9">
                  <c:v>-9.1779120613445404E-3</c:v>
                </c:pt>
                <c:pt idx="10">
                  <c:v>-9.2865435274167712E-3</c:v>
                </c:pt>
                <c:pt idx="11">
                  <c:v>-9.2873791540788626E-3</c:v>
                </c:pt>
                <c:pt idx="12">
                  <c:v>-1.5868774744731751E-2</c:v>
                </c:pt>
                <c:pt idx="13">
                  <c:v>-1.5869610371393846E-2</c:v>
                </c:pt>
                <c:pt idx="14">
                  <c:v>-1.5915569837809021E-2</c:v>
                </c:pt>
                <c:pt idx="15">
                  <c:v>-1.5916405464471116E-2</c:v>
                </c:pt>
                <c:pt idx="16">
                  <c:v>-1.5979077464128168E-2</c:v>
                </c:pt>
                <c:pt idx="17">
                  <c:v>-1.5979913090790263E-2</c:v>
                </c:pt>
                <c:pt idx="18">
                  <c:v>-1.5995789997370051E-2</c:v>
                </c:pt>
                <c:pt idx="19">
                  <c:v>-1.5996625624032146E-2</c:v>
                </c:pt>
                <c:pt idx="20">
                  <c:v>-1.6044256343771504E-2</c:v>
                </c:pt>
                <c:pt idx="21">
                  <c:v>-1.6045091970433599E-2</c:v>
                </c:pt>
                <c:pt idx="22">
                  <c:v>-1.6104421463442278E-2</c:v>
                </c:pt>
                <c:pt idx="23">
                  <c:v>-1.6105257090104373E-2</c:v>
                </c:pt>
                <c:pt idx="24">
                  <c:v>-1.6126147756656724E-2</c:v>
                </c:pt>
                <c:pt idx="25">
                  <c:v>-1.6126983383318819E-2</c:v>
                </c:pt>
                <c:pt idx="26">
                  <c:v>-1.6179627863030746E-2</c:v>
                </c:pt>
                <c:pt idx="27">
                  <c:v>-1.6180463489692841E-2</c:v>
                </c:pt>
                <c:pt idx="28">
                  <c:v>-1.6244806742674082E-2</c:v>
                </c:pt>
                <c:pt idx="29">
                  <c:v>-1.6245642369336177E-2</c:v>
                </c:pt>
                <c:pt idx="30">
                  <c:v>-1.5915569837809021E-2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C-481A-9CA2-57B180B4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19520"/>
        <c:axId val="1"/>
      </c:scatterChart>
      <c:valAx>
        <c:axId val="96551952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6508123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283167799885113E-2"/>
              <c:y val="0.37912788938765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1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41935483870967"/>
          <c:y val="0.92097268215304862"/>
          <c:w val="0.82903225806451608"/>
          <c:h val="6.07903451320921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9151-0041 - Sec. O-C Diagr.</a:t>
            </a:r>
          </a:p>
        </c:rich>
      </c:tx>
      <c:layout>
        <c:manualLayout>
          <c:xMode val="edge"/>
          <c:yMode val="edge"/>
          <c:x val="0.24489817344260537"/>
          <c:y val="3.3434558997882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9810357352476"/>
          <c:y val="0.1458966565349544"/>
          <c:w val="0.8040824339150529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4">
                  <c:v>-5.959999849437736E-3</c:v>
                </c:pt>
                <c:pt idx="5">
                  <c:v>-8.034000093175564E-3</c:v>
                </c:pt>
                <c:pt idx="6">
                  <c:v>-5.3250000055413693E-3</c:v>
                </c:pt>
                <c:pt idx="9">
                  <c:v>-8.8990000076591969E-3</c:v>
                </c:pt>
                <c:pt idx="10">
                  <c:v>-9.3290000077104196E-3</c:v>
                </c:pt>
                <c:pt idx="11">
                  <c:v>-1.1319999997795094E-2</c:v>
                </c:pt>
                <c:pt idx="13">
                  <c:v>-1.5933651215163991E-2</c:v>
                </c:pt>
                <c:pt idx="15">
                  <c:v>-1.6369634009606671E-2</c:v>
                </c:pt>
                <c:pt idx="17">
                  <c:v>-1.5855457342695445E-2</c:v>
                </c:pt>
                <c:pt idx="19">
                  <c:v>-1.6175364835362416E-2</c:v>
                </c:pt>
                <c:pt idx="21">
                  <c:v>-1.6773288887634408E-2</c:v>
                </c:pt>
                <c:pt idx="23">
                  <c:v>-1.5855126184760593E-2</c:v>
                </c:pt>
                <c:pt idx="25">
                  <c:v>-1.6051005550252739E-2</c:v>
                </c:pt>
                <c:pt idx="27">
                  <c:v>-1.5514875631197356E-2</c:v>
                </c:pt>
                <c:pt idx="29">
                  <c:v>-1.5622680519300047E-2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E-4A19-A9C1-8E33F2A9FFA5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1.9725578553827207E-2</c:v>
                </c:pt>
                <c:pt idx="1">
                  <c:v>-5.6173068541617126E-3</c:v>
                </c:pt>
                <c:pt idx="2">
                  <c:v>-5.6181424808238074E-3</c:v>
                </c:pt>
                <c:pt idx="3">
                  <c:v>-5.7760759199595862E-3</c:v>
                </c:pt>
                <c:pt idx="4">
                  <c:v>-5.811172239767539E-3</c:v>
                </c:pt>
                <c:pt idx="5">
                  <c:v>-7.4941243372249923E-3</c:v>
                </c:pt>
                <c:pt idx="6">
                  <c:v>-7.4949599638870872E-3</c:v>
                </c:pt>
                <c:pt idx="7">
                  <c:v>-7.5041518571701202E-3</c:v>
                </c:pt>
                <c:pt idx="8">
                  <c:v>-7.5835363900690587E-3</c:v>
                </c:pt>
                <c:pt idx="9">
                  <c:v>-9.1779120613445404E-3</c:v>
                </c:pt>
                <c:pt idx="10">
                  <c:v>-9.2865435274167712E-3</c:v>
                </c:pt>
                <c:pt idx="11">
                  <c:v>-9.2873791540788626E-3</c:v>
                </c:pt>
                <c:pt idx="12">
                  <c:v>-1.5868774744731751E-2</c:v>
                </c:pt>
                <c:pt idx="13">
                  <c:v>-1.5869610371393846E-2</c:v>
                </c:pt>
                <c:pt idx="14">
                  <c:v>-1.5915569837809021E-2</c:v>
                </c:pt>
                <c:pt idx="15">
                  <c:v>-1.5916405464471116E-2</c:v>
                </c:pt>
                <c:pt idx="16">
                  <c:v>-1.5979077464128168E-2</c:v>
                </c:pt>
                <c:pt idx="17">
                  <c:v>-1.5979913090790263E-2</c:v>
                </c:pt>
                <c:pt idx="18">
                  <c:v>-1.5995789997370051E-2</c:v>
                </c:pt>
                <c:pt idx="19">
                  <c:v>-1.5996625624032146E-2</c:v>
                </c:pt>
                <c:pt idx="20">
                  <c:v>-1.6044256343771504E-2</c:v>
                </c:pt>
                <c:pt idx="21">
                  <c:v>-1.6045091970433599E-2</c:v>
                </c:pt>
                <c:pt idx="22">
                  <c:v>-1.6104421463442278E-2</c:v>
                </c:pt>
                <c:pt idx="23">
                  <c:v>-1.6105257090104373E-2</c:v>
                </c:pt>
                <c:pt idx="24">
                  <c:v>-1.6126147756656724E-2</c:v>
                </c:pt>
                <c:pt idx="25">
                  <c:v>-1.6126983383318819E-2</c:v>
                </c:pt>
                <c:pt idx="26">
                  <c:v>-1.6179627863030746E-2</c:v>
                </c:pt>
                <c:pt idx="27">
                  <c:v>-1.6180463489692841E-2</c:v>
                </c:pt>
                <c:pt idx="28">
                  <c:v>-1.6244806742674082E-2</c:v>
                </c:pt>
                <c:pt idx="29">
                  <c:v>-1.6245642369336177E-2</c:v>
                </c:pt>
                <c:pt idx="30">
                  <c:v>-1.5915569837809021E-2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2E-4A19-A9C1-8E33F2A9F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17720"/>
        <c:axId val="1"/>
      </c:scatterChart>
      <c:valAx>
        <c:axId val="96551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6777545663937"/>
              <c:y val="0.83890565081234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51659430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1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163308157908832"/>
          <c:y val="0.92097268215304862"/>
          <c:w val="0.33061267341582296"/>
          <c:h val="6.07903451320921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1000 Hyi / GSC 9151-0041 - Prim. O-C Diagr.</a:t>
            </a:r>
          </a:p>
        </c:rich>
      </c:tx>
      <c:layout>
        <c:manualLayout>
          <c:xMode val="edge"/>
          <c:yMode val="edge"/>
          <c:x val="0.21786544873159047"/>
          <c:y val="3.3536745406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5128907395996"/>
          <c:y val="0.14634168126798494"/>
          <c:w val="0.8045746213278623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1">
                  <c:v>-5.4479999162140302E-3</c:v>
                </c:pt>
                <c:pt idx="2">
                  <c:v>-4.7390001491294242E-3</c:v>
                </c:pt>
                <c:pt idx="3">
                  <c:v>-5.7379998179385439E-3</c:v>
                </c:pt>
                <c:pt idx="7">
                  <c:v>-5.5260002118302509E-3</c:v>
                </c:pt>
                <c:pt idx="8">
                  <c:v>-5.1709998515434563E-3</c:v>
                </c:pt>
                <c:pt idx="12">
                  <c:v>-1.6812649948406033E-2</c:v>
                </c:pt>
                <c:pt idx="14">
                  <c:v>-1.5918632852844894E-2</c:v>
                </c:pt>
                <c:pt idx="16">
                  <c:v>-1.6294453183945734E-2</c:v>
                </c:pt>
                <c:pt idx="18">
                  <c:v>-1.6404371184762567E-2</c:v>
                </c:pt>
                <c:pt idx="20">
                  <c:v>-1.6612284816801548E-2</c:v>
                </c:pt>
                <c:pt idx="22">
                  <c:v>-1.6564137120440137E-2</c:v>
                </c:pt>
                <c:pt idx="24">
                  <c:v>-1.6510007597389631E-2</c:v>
                </c:pt>
                <c:pt idx="26">
                  <c:v>-1.6533879148482811E-2</c:v>
                </c:pt>
                <c:pt idx="28">
                  <c:v>-1.6701686821761541E-2</c:v>
                </c:pt>
                <c:pt idx="30">
                  <c:v>-1.5918632852844894E-2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3-4B29-99D8-E93B5F9DCA28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15164</c:v>
                </c:pt>
                <c:pt idx="2">
                  <c:v>15164.5</c:v>
                </c:pt>
                <c:pt idx="3">
                  <c:v>15259</c:v>
                </c:pt>
                <c:pt idx="4">
                  <c:v>15280</c:v>
                </c:pt>
                <c:pt idx="5">
                  <c:v>16287</c:v>
                </c:pt>
                <c:pt idx="6">
                  <c:v>16287.5</c:v>
                </c:pt>
                <c:pt idx="7">
                  <c:v>16293</c:v>
                </c:pt>
                <c:pt idx="8">
                  <c:v>16340.5</c:v>
                </c:pt>
                <c:pt idx="9">
                  <c:v>17294.5</c:v>
                </c:pt>
                <c:pt idx="10">
                  <c:v>17359.5</c:v>
                </c:pt>
                <c:pt idx="11">
                  <c:v>17360</c:v>
                </c:pt>
                <c:pt idx="12">
                  <c:v>21298</c:v>
                </c:pt>
                <c:pt idx="13">
                  <c:v>21298.5</c:v>
                </c:pt>
                <c:pt idx="14">
                  <c:v>21326</c:v>
                </c:pt>
                <c:pt idx="15">
                  <c:v>21326.5</c:v>
                </c:pt>
                <c:pt idx="16">
                  <c:v>21364</c:v>
                </c:pt>
                <c:pt idx="17">
                  <c:v>21364.5</c:v>
                </c:pt>
                <c:pt idx="18">
                  <c:v>21374</c:v>
                </c:pt>
                <c:pt idx="19">
                  <c:v>21374.5</c:v>
                </c:pt>
                <c:pt idx="20">
                  <c:v>21403</c:v>
                </c:pt>
                <c:pt idx="21">
                  <c:v>21403.5</c:v>
                </c:pt>
                <c:pt idx="22">
                  <c:v>21439</c:v>
                </c:pt>
                <c:pt idx="23">
                  <c:v>21439.5</c:v>
                </c:pt>
                <c:pt idx="24">
                  <c:v>21452</c:v>
                </c:pt>
                <c:pt idx="25">
                  <c:v>21452.5</c:v>
                </c:pt>
                <c:pt idx="26">
                  <c:v>21484</c:v>
                </c:pt>
                <c:pt idx="27">
                  <c:v>21484.5</c:v>
                </c:pt>
                <c:pt idx="28">
                  <c:v>21523</c:v>
                </c:pt>
                <c:pt idx="29">
                  <c:v>21523.5</c:v>
                </c:pt>
                <c:pt idx="30">
                  <c:v>21326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2.4364438663839784E-2</c:v>
                </c:pt>
                <c:pt idx="1">
                  <c:v>-4.5073749606419945E-3</c:v>
                </c:pt>
                <c:pt idx="2">
                  <c:v>-4.5083269460556227E-3</c:v>
                </c:pt>
                <c:pt idx="3">
                  <c:v>-4.6882521892311381E-3</c:v>
                </c:pt>
                <c:pt idx="4">
                  <c:v>-4.7282355766034741E-3</c:v>
                </c:pt>
                <c:pt idx="5">
                  <c:v>-6.6455341996483931E-3</c:v>
                </c:pt>
                <c:pt idx="6">
                  <c:v>-6.6464861850620213E-3</c:v>
                </c:pt>
                <c:pt idx="7">
                  <c:v>-6.6569580246119177E-3</c:v>
                </c:pt>
                <c:pt idx="8">
                  <c:v>-6.7473966389064895E-3</c:v>
                </c:pt>
                <c:pt idx="9">
                  <c:v>-8.5637848081069404E-3</c:v>
                </c:pt>
                <c:pt idx="10">
                  <c:v>-8.6875429118784611E-3</c:v>
                </c:pt>
                <c:pt idx="11">
                  <c:v>-8.6884948972920859E-3</c:v>
                </c:pt>
                <c:pt idx="12">
                  <c:v>-1.6186332015018887E-2</c:v>
                </c:pt>
                <c:pt idx="13">
                  <c:v>-1.6187284000432518E-2</c:v>
                </c:pt>
                <c:pt idx="14">
                  <c:v>-1.6239643198182004E-2</c:v>
                </c:pt>
                <c:pt idx="15">
                  <c:v>-1.6240595183595635E-2</c:v>
                </c:pt>
                <c:pt idx="16">
                  <c:v>-1.6311994089617664E-2</c:v>
                </c:pt>
                <c:pt idx="17">
                  <c:v>-1.6312946075031289E-2</c:v>
                </c:pt>
                <c:pt idx="18">
                  <c:v>-1.6331033797890207E-2</c:v>
                </c:pt>
                <c:pt idx="19">
                  <c:v>-1.6331985783303832E-2</c:v>
                </c:pt>
                <c:pt idx="20">
                  <c:v>-1.6386248951880573E-2</c:v>
                </c:pt>
                <c:pt idx="21">
                  <c:v>-1.6387200937294205E-2</c:v>
                </c:pt>
                <c:pt idx="22">
                  <c:v>-1.6454791901661721E-2</c:v>
                </c:pt>
                <c:pt idx="23">
                  <c:v>-1.6455743887075353E-2</c:v>
                </c:pt>
                <c:pt idx="24">
                  <c:v>-1.6479543522416026E-2</c:v>
                </c:pt>
                <c:pt idx="25">
                  <c:v>-1.6480495507829658E-2</c:v>
                </c:pt>
                <c:pt idx="26">
                  <c:v>-1.6540470588888162E-2</c:v>
                </c:pt>
                <c:pt idx="27">
                  <c:v>-1.6541422574301787E-2</c:v>
                </c:pt>
                <c:pt idx="28">
                  <c:v>-1.6614725451151072E-2</c:v>
                </c:pt>
                <c:pt idx="29">
                  <c:v>-1.6615677436564696E-2</c:v>
                </c:pt>
                <c:pt idx="30">
                  <c:v>-1.6239643198182004E-2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33-4B29-99D8-E93B5F9D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20960"/>
        <c:axId val="1"/>
      </c:scatterChart>
      <c:valAx>
        <c:axId val="96552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9295212838518"/>
              <c:y val="0.838416010498687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21522309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2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08983362526667"/>
          <c:y val="0.92073293963254588"/>
          <c:w val="0.30353452180223833"/>
          <c:h val="6.09757217847769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19050</xdr:rowOff>
    </xdr:from>
    <xdr:to>
      <xdr:col>17</xdr:col>
      <xdr:colOff>323850</xdr:colOff>
      <xdr:row>18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A6DD675-DACD-B0DF-F923-A8A235254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428626</xdr:colOff>
      <xdr:row>0</xdr:row>
      <xdr:rowOff>0</xdr:rowOff>
    </xdr:from>
    <xdr:to>
      <xdr:col>26</xdr:col>
      <xdr:colOff>209550</xdr:colOff>
      <xdr:row>18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1963A1B-9D4F-48FF-935E-883220E27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20</xdr:row>
      <xdr:rowOff>0</xdr:rowOff>
    </xdr:from>
    <xdr:to>
      <xdr:col>11</xdr:col>
      <xdr:colOff>600075</xdr:colOff>
      <xdr:row>40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1C2DFFD-93CF-AC48-4EFF-B5AB9F189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38100</xdr:rowOff>
    </xdr:from>
    <xdr:to>
      <xdr:col>12</xdr:col>
      <xdr:colOff>28575</xdr:colOff>
      <xdr:row>19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2F9FC11-6161-B8D2-AADA-6ADC104BD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038">
          <cell r="K3038">
            <v>0.35672802573231793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3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F18" sqref="F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4" width="14.7109375" customWidth="1"/>
    <col min="5" max="5" width="11.57031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3" t="s">
        <v>49</v>
      </c>
    </row>
    <row r="2" spans="1:6" ht="12.95" customHeight="1" x14ac:dyDescent="0.2">
      <c r="A2" t="s">
        <v>16</v>
      </c>
      <c r="B2" t="s">
        <v>38</v>
      </c>
      <c r="C2" s="22" t="s">
        <v>39</v>
      </c>
      <c r="D2" s="8" t="s">
        <v>40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3" t="s">
        <v>41</v>
      </c>
      <c r="D4" s="24" t="s">
        <v>41</v>
      </c>
    </row>
    <row r="5" spans="1:6" ht="12.95" customHeight="1" thickTop="1" x14ac:dyDescent="0.2">
      <c r="A5" s="18" t="s">
        <v>32</v>
      </c>
      <c r="B5" s="12"/>
      <c r="C5" s="19">
        <v>-9.5</v>
      </c>
      <c r="D5" s="12" t="s">
        <v>33</v>
      </c>
    </row>
    <row r="6" spans="1:6" ht="12.95" customHeight="1" x14ac:dyDescent="0.2">
      <c r="A6" s="5" t="s">
        <v>1</v>
      </c>
      <c r="E6" s="57" t="s">
        <v>56</v>
      </c>
    </row>
    <row r="7" spans="1:6" ht="12.95" customHeight="1" x14ac:dyDescent="0.2">
      <c r="A7" t="s">
        <v>2</v>
      </c>
      <c r="C7" s="55">
        <v>51869.122000000003</v>
      </c>
      <c r="D7" s="25" t="s">
        <v>42</v>
      </c>
      <c r="E7" s="58">
        <v>51869.122000000003</v>
      </c>
    </row>
    <row r="8" spans="1:6" ht="12.95" customHeight="1" x14ac:dyDescent="0.2">
      <c r="A8" t="s">
        <v>3</v>
      </c>
      <c r="C8" s="55">
        <v>0.33658199999999999</v>
      </c>
      <c r="D8" s="25" t="s">
        <v>57</v>
      </c>
      <c r="E8" s="59">
        <v>8.0779999999999994</v>
      </c>
      <c r="F8" s="56" t="s">
        <v>58</v>
      </c>
    </row>
    <row r="9" spans="1:6" ht="12.95" customHeight="1" x14ac:dyDescent="0.2">
      <c r="A9" s="10" t="s">
        <v>29</v>
      </c>
      <c r="B9" s="10"/>
      <c r="C9" s="26">
        <v>22</v>
      </c>
      <c r="D9" s="26">
        <v>22</v>
      </c>
    </row>
    <row r="10" spans="1:6" ht="12.95" customHeight="1" thickBot="1" x14ac:dyDescent="0.25">
      <c r="A10" s="12"/>
      <c r="B10" s="12"/>
      <c r="C10" s="4" t="s">
        <v>18</v>
      </c>
      <c r="D10" s="4" t="s">
        <v>19</v>
      </c>
      <c r="E10" s="51" t="s">
        <v>52</v>
      </c>
      <c r="F10" s="52" t="s">
        <v>55</v>
      </c>
    </row>
    <row r="11" spans="1:6" ht="12.95" customHeight="1" x14ac:dyDescent="0.2">
      <c r="A11" s="12" t="s">
        <v>13</v>
      </c>
      <c r="B11" s="12"/>
      <c r="C11" s="13">
        <f ca="1">INTERCEPT(INDIRECT(C14):R$935,INDIRECT(C13):$F$935)</f>
        <v>2.4364438663839784E-2</v>
      </c>
      <c r="D11" s="13">
        <f ca="1">INTERCEPT(INDIRECT(D14):S$935,INDIRECT(D13):$F$935)</f>
        <v>1.9725578553827207E-2</v>
      </c>
      <c r="E11" s="49" t="s">
        <v>34</v>
      </c>
      <c r="F11" s="53">
        <v>1</v>
      </c>
    </row>
    <row r="12" spans="1:6" ht="12.95" customHeight="1" x14ac:dyDescent="0.2">
      <c r="A12" s="12" t="s">
        <v>14</v>
      </c>
      <c r="B12" s="12"/>
      <c r="C12" s="13">
        <f ca="1">SLOPE(INDIRECT(C14):R$935,INDIRECT(C13):$F$935)</f>
        <v>-1.90397082725414E-6</v>
      </c>
      <c r="D12" s="13">
        <f ca="1">SLOPE(INDIRECT(D14):S$935,INDIRECT(D13):$F$935)</f>
        <v>-1.6712533241881377E-6</v>
      </c>
      <c r="E12" s="49" t="s">
        <v>35</v>
      </c>
      <c r="F12" s="46">
        <f ca="1">NOW()+15018.5+$C$5/24</f>
        <v>60537.817573495369</v>
      </c>
    </row>
    <row r="13" spans="1:6" ht="12.95" customHeight="1" x14ac:dyDescent="0.2">
      <c r="A13" s="10" t="s">
        <v>30</v>
      </c>
      <c r="B13" s="10"/>
      <c r="C13" s="11" t="str">
        <f>"F"&amp;C9</f>
        <v>F22</v>
      </c>
      <c r="D13" s="11" t="str">
        <f>"F"&amp;D9</f>
        <v>F22</v>
      </c>
      <c r="E13" s="49" t="s">
        <v>36</v>
      </c>
      <c r="F13" s="46">
        <f ca="1">ROUND(2*($F$12-$C$7)/$C$8,0)/2+$F$11</f>
        <v>25756</v>
      </c>
    </row>
    <row r="14" spans="1:6" ht="12.95" customHeight="1" x14ac:dyDescent="0.2">
      <c r="A14" s="10" t="s">
        <v>31</v>
      </c>
      <c r="B14" s="10"/>
      <c r="C14" s="11" t="str">
        <f>"R"&amp;C9</f>
        <v>R22</v>
      </c>
      <c r="D14" s="11" t="str">
        <f>"S"&amp;D9</f>
        <v>S22</v>
      </c>
      <c r="E14" s="49" t="s">
        <v>37</v>
      </c>
      <c r="F14" s="47">
        <f ca="1">ROUND(2*($F$12-$C$15)/$C$16,0)/2+$F$11</f>
        <v>4233</v>
      </c>
    </row>
    <row r="15" spans="1:6" ht="12.95" customHeight="1" x14ac:dyDescent="0.2">
      <c r="A15" s="14" t="s">
        <v>15</v>
      </c>
      <c r="B15" s="12"/>
      <c r="C15" s="15">
        <f ca="1">($C7+C11)+($C8+C12)*INT(MAX($F21:$F3533))</f>
        <v>59113.359771274554</v>
      </c>
      <c r="D15" s="20">
        <f ca="1">($C7+D11)+($C8+D12)*INT(MAX($F21:$F3533))</f>
        <v>59113.360141193261</v>
      </c>
      <c r="E15" s="49" t="s">
        <v>53</v>
      </c>
      <c r="F15" s="48">
        <f ca="1">+$C$15+$C$16*$F$14-15018.5-$C$5/24</f>
        <v>45519.999151099379</v>
      </c>
    </row>
    <row r="16" spans="1:6" ht="12.95" customHeight="1" x14ac:dyDescent="0.2">
      <c r="A16" s="16" t="s">
        <v>4</v>
      </c>
      <c r="B16" s="12"/>
      <c r="C16" s="17">
        <f ca="1">+$C8+C12</f>
        <v>0.33658009602917272</v>
      </c>
      <c r="D16" s="13">
        <f ca="1">+$C8+D12</f>
        <v>0.33658032874667582</v>
      </c>
      <c r="E16" s="50" t="s">
        <v>54</v>
      </c>
      <c r="F16" s="54">
        <f ca="1">+($D$15+$D$16*$F$14)-($D$16/2)-15018.5-$C$5/24</f>
        <v>45519.832215946903</v>
      </c>
    </row>
    <row r="17" spans="1:21" ht="12.95" customHeight="1" thickBot="1" x14ac:dyDescent="0.25">
      <c r="A17" s="9" t="s">
        <v>28</v>
      </c>
      <c r="C17">
        <f>COUNT(C21:C1247)</f>
        <v>31</v>
      </c>
    </row>
    <row r="18" spans="1:21" ht="12.95" customHeight="1" thickTop="1" thickBot="1" x14ac:dyDescent="0.25">
      <c r="A18" s="5" t="s">
        <v>21</v>
      </c>
      <c r="C18" s="2">
        <f ca="1">+C15</f>
        <v>59113.359771274554</v>
      </c>
      <c r="D18" s="3">
        <f ca="1">+C16</f>
        <v>0.33658009602917272</v>
      </c>
      <c r="E18" s="21">
        <f>R19</f>
        <v>16</v>
      </c>
    </row>
    <row r="19" spans="1:21" ht="12.95" customHeight="1" thickTop="1" thickBot="1" x14ac:dyDescent="0.25">
      <c r="A19" s="5" t="s">
        <v>22</v>
      </c>
      <c r="C19" s="2">
        <f ca="1">+D15</f>
        <v>59113.360141193261</v>
      </c>
      <c r="D19" s="3">
        <f ca="1">+D16</f>
        <v>0.33658032874667582</v>
      </c>
      <c r="E19" s="21">
        <f>S19</f>
        <v>15</v>
      </c>
      <c r="R19">
        <f>COUNT(R21:R322)</f>
        <v>16</v>
      </c>
      <c r="S19">
        <f>COUNT(S21:S322)</f>
        <v>15</v>
      </c>
    </row>
    <row r="20" spans="1:21" ht="12.95" customHeight="1" thickTop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42</v>
      </c>
      <c r="I20" s="7" t="s">
        <v>44</v>
      </c>
      <c r="J20" s="7" t="s">
        <v>50</v>
      </c>
      <c r="K20" s="7" t="s">
        <v>25</v>
      </c>
      <c r="L20" s="7" t="s">
        <v>26</v>
      </c>
      <c r="M20" s="7" t="s">
        <v>17</v>
      </c>
      <c r="N20" s="7" t="s">
        <v>20</v>
      </c>
      <c r="O20" s="7" t="s">
        <v>23</v>
      </c>
      <c r="P20" s="6" t="s">
        <v>24</v>
      </c>
      <c r="Q20" s="4" t="s">
        <v>12</v>
      </c>
      <c r="R20" s="6" t="s">
        <v>18</v>
      </c>
      <c r="S20" s="6" t="s">
        <v>19</v>
      </c>
      <c r="U20" s="60" t="s">
        <v>59</v>
      </c>
    </row>
    <row r="21" spans="1:21" ht="12.95" customHeight="1" x14ac:dyDescent="0.2">
      <c r="A21" t="s">
        <v>42</v>
      </c>
      <c r="C21" s="40">
        <v>51869.122000000003</v>
      </c>
      <c r="D21" s="36" t="s">
        <v>27</v>
      </c>
      <c r="E21">
        <f t="shared" ref="E21:E50" si="0">+(C21-C$7)/C$8</f>
        <v>0</v>
      </c>
      <c r="F21">
        <f t="shared" ref="F21:F50" si="1">ROUND(2*E21,0)/2</f>
        <v>0</v>
      </c>
      <c r="G21">
        <f t="shared" ref="G21:G50" si="2">+C21-(C$7+F21*C$8)</f>
        <v>0</v>
      </c>
      <c r="H21">
        <f>+G21</f>
        <v>0</v>
      </c>
      <c r="O21">
        <f t="shared" ref="O21:O50" ca="1" si="3">+C$11+C$12*$F21</f>
        <v>2.4364438663839784E-2</v>
      </c>
      <c r="P21">
        <f t="shared" ref="P21:P50" ca="1" si="4">+D$11+D$12*$F21</f>
        <v>1.9725578553827207E-2</v>
      </c>
      <c r="Q21" s="1">
        <f t="shared" ref="Q21:Q50" si="5">+C21-15018.5</f>
        <v>36850.622000000003</v>
      </c>
      <c r="R21">
        <f>G21</f>
        <v>0</v>
      </c>
    </row>
    <row r="22" spans="1:21" ht="12.95" customHeight="1" x14ac:dyDescent="0.2">
      <c r="A22" s="27" t="s">
        <v>43</v>
      </c>
      <c r="B22" s="28"/>
      <c r="C22" s="41">
        <v>56973.046000000089</v>
      </c>
      <c r="D22" s="37">
        <v>1E-3</v>
      </c>
      <c r="E22">
        <f t="shared" si="0"/>
        <v>15163.983813751438</v>
      </c>
      <c r="F22">
        <f t="shared" si="1"/>
        <v>15164</v>
      </c>
      <c r="G22">
        <f t="shared" si="2"/>
        <v>-5.4479999162140302E-3</v>
      </c>
      <c r="I22">
        <f t="shared" ref="I22:I32" si="6">+G22</f>
        <v>-5.4479999162140302E-3</v>
      </c>
      <c r="O22">
        <f t="shared" ca="1" si="3"/>
        <v>-4.5073749606419945E-3</v>
      </c>
      <c r="P22">
        <f t="shared" ca="1" si="4"/>
        <v>-5.6173068541617126E-3</v>
      </c>
      <c r="Q22" s="1">
        <f t="shared" si="5"/>
        <v>41954.546000000089</v>
      </c>
      <c r="R22">
        <f>G22</f>
        <v>-5.4479999162140302E-3</v>
      </c>
    </row>
    <row r="23" spans="1:21" ht="12.95" customHeight="1" x14ac:dyDescent="0.2">
      <c r="A23" s="27" t="s">
        <v>43</v>
      </c>
      <c r="B23" s="28"/>
      <c r="C23" s="41">
        <v>56973.214999999851</v>
      </c>
      <c r="D23" s="37">
        <v>1E-3</v>
      </c>
      <c r="E23">
        <f t="shared" si="0"/>
        <v>15164.48592022107</v>
      </c>
      <c r="F23">
        <f t="shared" si="1"/>
        <v>15164.5</v>
      </c>
      <c r="G23">
        <f t="shared" si="2"/>
        <v>-4.7390001491294242E-3</v>
      </c>
      <c r="I23">
        <f t="shared" si="6"/>
        <v>-4.7390001491294242E-3</v>
      </c>
      <c r="O23">
        <f t="shared" ca="1" si="3"/>
        <v>-4.5083269460556227E-3</v>
      </c>
      <c r="P23">
        <f t="shared" ca="1" si="4"/>
        <v>-5.6181424808238074E-3</v>
      </c>
      <c r="Q23" s="1">
        <f t="shared" si="5"/>
        <v>41954.714999999851</v>
      </c>
      <c r="R23">
        <f>G23</f>
        <v>-4.7390001491294242E-3</v>
      </c>
    </row>
    <row r="24" spans="1:21" ht="12.95" customHeight="1" x14ac:dyDescent="0.2">
      <c r="A24" s="27" t="s">
        <v>43</v>
      </c>
      <c r="B24" s="28"/>
      <c r="C24" s="41">
        <v>57005.021000000183</v>
      </c>
      <c r="D24" s="37">
        <v>2E-3</v>
      </c>
      <c r="E24">
        <f t="shared" si="0"/>
        <v>15258.982952148895</v>
      </c>
      <c r="F24">
        <f t="shared" si="1"/>
        <v>15259</v>
      </c>
      <c r="G24">
        <f t="shared" si="2"/>
        <v>-5.7379998179385439E-3</v>
      </c>
      <c r="I24">
        <f t="shared" si="6"/>
        <v>-5.7379998179385439E-3</v>
      </c>
      <c r="O24">
        <f t="shared" ca="1" si="3"/>
        <v>-4.6882521892311381E-3</v>
      </c>
      <c r="P24">
        <f t="shared" ca="1" si="4"/>
        <v>-5.7760759199595862E-3</v>
      </c>
      <c r="Q24" s="1">
        <f t="shared" si="5"/>
        <v>41986.521000000183</v>
      </c>
      <c r="R24">
        <f>G24</f>
        <v>-5.7379998179385439E-3</v>
      </c>
    </row>
    <row r="25" spans="1:21" ht="12.95" customHeight="1" x14ac:dyDescent="0.2">
      <c r="A25" s="27" t="s">
        <v>43</v>
      </c>
      <c r="B25" s="28"/>
      <c r="C25" s="41">
        <v>57012.089000000153</v>
      </c>
      <c r="D25" s="37">
        <v>2E-3</v>
      </c>
      <c r="E25">
        <f t="shared" si="0"/>
        <v>15279.982292576995</v>
      </c>
      <c r="F25">
        <f t="shared" si="1"/>
        <v>15280</v>
      </c>
      <c r="G25">
        <f t="shared" si="2"/>
        <v>-5.959999849437736E-3</v>
      </c>
      <c r="I25">
        <f t="shared" si="6"/>
        <v>-5.959999849437736E-3</v>
      </c>
      <c r="O25">
        <f t="shared" ca="1" si="3"/>
        <v>-4.7282355766034741E-3</v>
      </c>
      <c r="P25">
        <f t="shared" ca="1" si="4"/>
        <v>-5.811172239767539E-3</v>
      </c>
      <c r="Q25" s="1">
        <f t="shared" si="5"/>
        <v>41993.589000000153</v>
      </c>
      <c r="S25">
        <f>G25</f>
        <v>-5.959999849437736E-3</v>
      </c>
    </row>
    <row r="26" spans="1:21" ht="12.95" customHeight="1" x14ac:dyDescent="0.2">
      <c r="A26" s="27" t="s">
        <v>43</v>
      </c>
      <c r="B26" s="28"/>
      <c r="C26" s="41">
        <v>57351.024999999907</v>
      </c>
      <c r="D26" s="37">
        <v>2E-3</v>
      </c>
      <c r="E26">
        <f t="shared" si="0"/>
        <v>16286.976130630586</v>
      </c>
      <c r="F26">
        <f t="shared" si="1"/>
        <v>16287</v>
      </c>
      <c r="G26">
        <f t="shared" si="2"/>
        <v>-8.034000093175564E-3</v>
      </c>
      <c r="I26">
        <f t="shared" si="6"/>
        <v>-8.034000093175564E-3</v>
      </c>
      <c r="O26">
        <f t="shared" ca="1" si="3"/>
        <v>-6.6455341996483931E-3</v>
      </c>
      <c r="P26">
        <f t="shared" ca="1" si="4"/>
        <v>-7.4941243372249923E-3</v>
      </c>
      <c r="Q26" s="1">
        <f t="shared" si="5"/>
        <v>42332.524999999907</v>
      </c>
      <c r="S26">
        <f>G26</f>
        <v>-8.034000093175564E-3</v>
      </c>
    </row>
    <row r="27" spans="1:21" ht="12.95" customHeight="1" x14ac:dyDescent="0.2">
      <c r="A27" s="27" t="s">
        <v>43</v>
      </c>
      <c r="B27" s="28"/>
      <c r="C27" s="41">
        <v>57351.195999999996</v>
      </c>
      <c r="D27" s="37">
        <v>2E-3</v>
      </c>
      <c r="E27">
        <f t="shared" si="0"/>
        <v>16287.484179189598</v>
      </c>
      <c r="F27">
        <f t="shared" si="1"/>
        <v>16287.5</v>
      </c>
      <c r="G27">
        <f t="shared" si="2"/>
        <v>-5.3250000055413693E-3</v>
      </c>
      <c r="I27">
        <f t="shared" si="6"/>
        <v>-5.3250000055413693E-3</v>
      </c>
      <c r="O27">
        <f t="shared" ca="1" si="3"/>
        <v>-6.6464861850620213E-3</v>
      </c>
      <c r="P27">
        <f t="shared" ca="1" si="4"/>
        <v>-7.4949599638870872E-3</v>
      </c>
      <c r="Q27" s="1">
        <f t="shared" si="5"/>
        <v>42332.695999999996</v>
      </c>
      <c r="S27">
        <f>G27</f>
        <v>-5.3250000055413693E-3</v>
      </c>
    </row>
    <row r="28" spans="1:21" ht="12.95" customHeight="1" x14ac:dyDescent="0.2">
      <c r="A28" s="27" t="s">
        <v>43</v>
      </c>
      <c r="B28" s="28"/>
      <c r="C28" s="41">
        <v>57353.046999999788</v>
      </c>
      <c r="D28" s="37">
        <v>2E-3</v>
      </c>
      <c r="E28">
        <f t="shared" si="0"/>
        <v>16292.983582009094</v>
      </c>
      <c r="F28">
        <f t="shared" si="1"/>
        <v>16293</v>
      </c>
      <c r="G28">
        <f t="shared" si="2"/>
        <v>-5.5260002118302509E-3</v>
      </c>
      <c r="I28">
        <f t="shared" si="6"/>
        <v>-5.5260002118302509E-3</v>
      </c>
      <c r="O28">
        <f t="shared" ca="1" si="3"/>
        <v>-6.6569580246119177E-3</v>
      </c>
      <c r="P28">
        <f t="shared" ca="1" si="4"/>
        <v>-7.5041518571701202E-3</v>
      </c>
      <c r="Q28" s="1">
        <f t="shared" si="5"/>
        <v>42334.546999999788</v>
      </c>
      <c r="R28">
        <f>G28</f>
        <v>-5.5260002118302509E-3</v>
      </c>
    </row>
    <row r="29" spans="1:21" ht="12.95" customHeight="1" x14ac:dyDescent="0.2">
      <c r="A29" s="27" t="s">
        <v>43</v>
      </c>
      <c r="B29" s="28"/>
      <c r="C29" s="41">
        <v>57369.035000000149</v>
      </c>
      <c r="D29" s="37">
        <v>1E-3</v>
      </c>
      <c r="E29">
        <f t="shared" si="0"/>
        <v>16340.48463673086</v>
      </c>
      <c r="F29">
        <f t="shared" si="1"/>
        <v>16340.5</v>
      </c>
      <c r="G29">
        <f t="shared" si="2"/>
        <v>-5.1709998515434563E-3</v>
      </c>
      <c r="I29">
        <f t="shared" si="6"/>
        <v>-5.1709998515434563E-3</v>
      </c>
      <c r="O29">
        <f t="shared" ca="1" si="3"/>
        <v>-6.7473966389064895E-3</v>
      </c>
      <c r="P29">
        <f t="shared" ca="1" si="4"/>
        <v>-7.5835363900690587E-3</v>
      </c>
      <c r="Q29" s="1">
        <f t="shared" si="5"/>
        <v>42350.535000000149</v>
      </c>
      <c r="R29">
        <f>G29</f>
        <v>-5.1709998515434563E-3</v>
      </c>
    </row>
    <row r="30" spans="1:21" ht="12.95" customHeight="1" x14ac:dyDescent="0.2">
      <c r="A30" s="29" t="s">
        <v>45</v>
      </c>
      <c r="B30" s="30" t="s">
        <v>46</v>
      </c>
      <c r="C30" s="42">
        <v>57690.130499999999</v>
      </c>
      <c r="D30" s="38">
        <v>1E-3</v>
      </c>
      <c r="E30">
        <f t="shared" si="0"/>
        <v>17294.473560677627</v>
      </c>
      <c r="F30">
        <f t="shared" si="1"/>
        <v>17294.5</v>
      </c>
      <c r="G30">
        <f t="shared" si="2"/>
        <v>-8.8990000076591969E-3</v>
      </c>
      <c r="I30">
        <f t="shared" si="6"/>
        <v>-8.8990000076591969E-3</v>
      </c>
      <c r="O30">
        <f t="shared" ca="1" si="3"/>
        <v>-8.5637848081069404E-3</v>
      </c>
      <c r="P30">
        <f t="shared" ca="1" si="4"/>
        <v>-9.1779120613445404E-3</v>
      </c>
      <c r="Q30" s="1">
        <f t="shared" si="5"/>
        <v>42671.630499999999</v>
      </c>
      <c r="S30">
        <f>G30</f>
        <v>-8.8990000076591969E-3</v>
      </c>
    </row>
    <row r="31" spans="1:21" ht="12.95" customHeight="1" x14ac:dyDescent="0.2">
      <c r="A31" s="29" t="s">
        <v>45</v>
      </c>
      <c r="B31" s="30" t="s">
        <v>46</v>
      </c>
      <c r="C31" s="42">
        <v>57712.007899999997</v>
      </c>
      <c r="D31" s="38">
        <v>1.5E-3</v>
      </c>
      <c r="E31">
        <f t="shared" si="0"/>
        <v>17359.472283128609</v>
      </c>
      <c r="F31">
        <f t="shared" si="1"/>
        <v>17359.5</v>
      </c>
      <c r="G31">
        <f t="shared" si="2"/>
        <v>-9.3290000077104196E-3</v>
      </c>
      <c r="I31">
        <f t="shared" si="6"/>
        <v>-9.3290000077104196E-3</v>
      </c>
      <c r="O31">
        <f t="shared" ca="1" si="3"/>
        <v>-8.6875429118784611E-3</v>
      </c>
      <c r="P31">
        <f t="shared" ca="1" si="4"/>
        <v>-9.2865435274167712E-3</v>
      </c>
      <c r="Q31" s="1">
        <f t="shared" si="5"/>
        <v>42693.507899999997</v>
      </c>
      <c r="S31">
        <f>G31</f>
        <v>-9.3290000077104196E-3</v>
      </c>
    </row>
    <row r="32" spans="1:21" ht="12.95" customHeight="1" x14ac:dyDescent="0.2">
      <c r="A32" s="29" t="s">
        <v>45</v>
      </c>
      <c r="B32" s="30" t="s">
        <v>47</v>
      </c>
      <c r="C32" s="42">
        <v>57712.174200000001</v>
      </c>
      <c r="D32" s="38">
        <v>1.5E-3</v>
      </c>
      <c r="E32">
        <f t="shared" si="0"/>
        <v>17359.966367779616</v>
      </c>
      <c r="F32">
        <f t="shared" si="1"/>
        <v>17360</v>
      </c>
      <c r="G32">
        <f t="shared" si="2"/>
        <v>-1.1319999997795094E-2</v>
      </c>
      <c r="I32">
        <f t="shared" si="6"/>
        <v>-1.1319999997795094E-2</v>
      </c>
      <c r="O32">
        <f t="shared" ca="1" si="3"/>
        <v>-8.6884948972920859E-3</v>
      </c>
      <c r="P32">
        <f t="shared" ca="1" si="4"/>
        <v>-9.2873791540788626E-3</v>
      </c>
      <c r="Q32" s="1">
        <f t="shared" si="5"/>
        <v>42693.674200000001</v>
      </c>
      <c r="S32">
        <f>G32</f>
        <v>-1.1319999997795094E-2</v>
      </c>
    </row>
    <row r="33" spans="1:23" ht="12.95" customHeight="1" x14ac:dyDescent="0.2">
      <c r="A33" s="31" t="s">
        <v>48</v>
      </c>
      <c r="B33" s="32" t="s">
        <v>47</v>
      </c>
      <c r="C33" s="43">
        <v>59037.628623350058</v>
      </c>
      <c r="D33" s="35">
        <v>7.9199999999999995E-4</v>
      </c>
      <c r="E33">
        <f t="shared" si="0"/>
        <v>21297.950048873841</v>
      </c>
      <c r="F33">
        <f t="shared" si="1"/>
        <v>21298</v>
      </c>
      <c r="G33">
        <f t="shared" si="2"/>
        <v>-1.6812649948406033E-2</v>
      </c>
      <c r="J33">
        <f t="shared" ref="J33:J50" si="7">+G33</f>
        <v>-1.6812649948406033E-2</v>
      </c>
      <c r="O33">
        <f t="shared" ca="1" si="3"/>
        <v>-1.6186332015018887E-2</v>
      </c>
      <c r="P33">
        <f t="shared" ca="1" si="4"/>
        <v>-1.5868774744731751E-2</v>
      </c>
      <c r="Q33" s="1">
        <f t="shared" si="5"/>
        <v>44019.128623350058</v>
      </c>
      <c r="R33">
        <f>G33</f>
        <v>-1.6812649948406033E-2</v>
      </c>
      <c r="W33" s="45" t="s">
        <v>51</v>
      </c>
    </row>
    <row r="34" spans="1:23" ht="12.95" customHeight="1" x14ac:dyDescent="0.2">
      <c r="A34" s="31" t="s">
        <v>48</v>
      </c>
      <c r="B34" s="32" t="s">
        <v>46</v>
      </c>
      <c r="C34" s="43">
        <v>59037.797793348785</v>
      </c>
      <c r="D34" s="35">
        <v>1.407E-3</v>
      </c>
      <c r="E34">
        <f t="shared" si="0"/>
        <v>21298.452660417915</v>
      </c>
      <c r="F34">
        <f t="shared" si="1"/>
        <v>21298.5</v>
      </c>
      <c r="G34">
        <f t="shared" si="2"/>
        <v>-1.5933651215163991E-2</v>
      </c>
      <c r="J34">
        <f t="shared" si="7"/>
        <v>-1.5933651215163991E-2</v>
      </c>
      <c r="O34">
        <f t="shared" ca="1" si="3"/>
        <v>-1.6187284000432518E-2</v>
      </c>
      <c r="P34">
        <f t="shared" ca="1" si="4"/>
        <v>-1.5869610371393846E-2</v>
      </c>
      <c r="Q34" s="1">
        <f t="shared" si="5"/>
        <v>44019.297793348785</v>
      </c>
      <c r="S34">
        <f>G34</f>
        <v>-1.5933651215163991E-2</v>
      </c>
      <c r="W34" s="45" t="s">
        <v>51</v>
      </c>
    </row>
    <row r="35" spans="1:23" ht="12.95" customHeight="1" x14ac:dyDescent="0.2">
      <c r="A35" s="31" t="s">
        <v>48</v>
      </c>
      <c r="B35" s="32" t="s">
        <v>47</v>
      </c>
      <c r="C35" s="43">
        <v>59047.053813367151</v>
      </c>
      <c r="D35" s="35">
        <v>2.1099999999999999E-3</v>
      </c>
      <c r="E35">
        <f t="shared" si="0"/>
        <v>21325.95270503814</v>
      </c>
      <c r="F35">
        <f t="shared" si="1"/>
        <v>21326</v>
      </c>
      <c r="G35">
        <f t="shared" si="2"/>
        <v>-1.5918632852844894E-2</v>
      </c>
      <c r="J35">
        <f t="shared" si="7"/>
        <v>-1.5918632852844894E-2</v>
      </c>
      <c r="O35">
        <f t="shared" ca="1" si="3"/>
        <v>-1.6239643198182004E-2</v>
      </c>
      <c r="P35">
        <f t="shared" ca="1" si="4"/>
        <v>-1.5915569837809021E-2</v>
      </c>
      <c r="Q35" s="1">
        <f t="shared" si="5"/>
        <v>44028.553813367151</v>
      </c>
      <c r="R35">
        <f>G35</f>
        <v>-1.5918632852844894E-2</v>
      </c>
      <c r="W35" s="45" t="s">
        <v>51</v>
      </c>
    </row>
    <row r="36" spans="1:23" ht="12.95" customHeight="1" x14ac:dyDescent="0.2">
      <c r="A36" s="31" t="s">
        <v>48</v>
      </c>
      <c r="B36" s="32" t="s">
        <v>46</v>
      </c>
      <c r="C36" s="43">
        <v>59047.221653365996</v>
      </c>
      <c r="D36" s="35">
        <v>7.18E-4</v>
      </c>
      <c r="E36">
        <f t="shared" si="0"/>
        <v>21326.451365093773</v>
      </c>
      <c r="F36">
        <f t="shared" si="1"/>
        <v>21326.5</v>
      </c>
      <c r="G36">
        <f t="shared" si="2"/>
        <v>-1.6369634009606671E-2</v>
      </c>
      <c r="J36">
        <f t="shared" si="7"/>
        <v>-1.6369634009606671E-2</v>
      </c>
      <c r="O36">
        <f t="shared" ca="1" si="3"/>
        <v>-1.6240595183595635E-2</v>
      </c>
      <c r="P36">
        <f t="shared" ca="1" si="4"/>
        <v>-1.5916405464471116E-2</v>
      </c>
      <c r="Q36" s="1">
        <f t="shared" si="5"/>
        <v>44028.721653365996</v>
      </c>
      <c r="S36">
        <f>G36</f>
        <v>-1.6369634009606671E-2</v>
      </c>
      <c r="W36" s="45" t="s">
        <v>51</v>
      </c>
    </row>
    <row r="37" spans="1:23" ht="12.95" customHeight="1" x14ac:dyDescent="0.2">
      <c r="A37" s="31" t="s">
        <v>48</v>
      </c>
      <c r="B37" s="32" t="s">
        <v>47</v>
      </c>
      <c r="C37" s="43">
        <v>59059.843553546816</v>
      </c>
      <c r="D37" s="35">
        <v>2.173E-3</v>
      </c>
      <c r="E37">
        <f t="shared" si="0"/>
        <v>21363.951588459317</v>
      </c>
      <c r="F37">
        <f t="shared" si="1"/>
        <v>21364</v>
      </c>
      <c r="G37">
        <f t="shared" si="2"/>
        <v>-1.6294453183945734E-2</v>
      </c>
      <c r="J37">
        <f t="shared" si="7"/>
        <v>-1.6294453183945734E-2</v>
      </c>
      <c r="O37">
        <f t="shared" ca="1" si="3"/>
        <v>-1.6311994089617664E-2</v>
      </c>
      <c r="P37">
        <f t="shared" ca="1" si="4"/>
        <v>-1.5979077464128168E-2</v>
      </c>
      <c r="Q37" s="1">
        <f t="shared" si="5"/>
        <v>44041.343553546816</v>
      </c>
      <c r="R37">
        <f>G37</f>
        <v>-1.6294453183945734E-2</v>
      </c>
      <c r="W37" s="45" t="s">
        <v>51</v>
      </c>
    </row>
    <row r="38" spans="1:23" ht="12.95" customHeight="1" x14ac:dyDescent="0.2">
      <c r="A38" s="31" t="s">
        <v>48</v>
      </c>
      <c r="B38" s="32" t="s">
        <v>46</v>
      </c>
      <c r="C38" s="43">
        <v>59060.012283542659</v>
      </c>
      <c r="D38" s="35">
        <v>8.8999999999999995E-4</v>
      </c>
      <c r="E38">
        <f t="shared" si="0"/>
        <v>21364.452892735371</v>
      </c>
      <c r="F38">
        <f t="shared" si="1"/>
        <v>21364.5</v>
      </c>
      <c r="G38">
        <f t="shared" si="2"/>
        <v>-1.5855457342695445E-2</v>
      </c>
      <c r="J38">
        <f t="shared" si="7"/>
        <v>-1.5855457342695445E-2</v>
      </c>
      <c r="O38">
        <f t="shared" ca="1" si="3"/>
        <v>-1.6312946075031289E-2</v>
      </c>
      <c r="P38">
        <f t="shared" ca="1" si="4"/>
        <v>-1.5979913090790263E-2</v>
      </c>
      <c r="Q38" s="1">
        <f t="shared" si="5"/>
        <v>44041.512283542659</v>
      </c>
      <c r="S38">
        <f>G38</f>
        <v>-1.5855457342695445E-2</v>
      </c>
      <c r="W38" s="45" t="s">
        <v>51</v>
      </c>
    </row>
    <row r="39" spans="1:23" ht="12.95" customHeight="1" x14ac:dyDescent="0.2">
      <c r="A39" s="31" t="s">
        <v>48</v>
      </c>
      <c r="B39" s="32" t="s">
        <v>47</v>
      </c>
      <c r="C39" s="43">
        <v>59063.209263628814</v>
      </c>
      <c r="D39" s="35">
        <v>2.1700000000000001E-3</v>
      </c>
      <c r="E39">
        <f t="shared" si="0"/>
        <v>21373.951261888073</v>
      </c>
      <c r="F39">
        <f t="shared" si="1"/>
        <v>21374</v>
      </c>
      <c r="G39">
        <f t="shared" si="2"/>
        <v>-1.6404371184762567E-2</v>
      </c>
      <c r="J39">
        <f t="shared" si="7"/>
        <v>-1.6404371184762567E-2</v>
      </c>
      <c r="O39">
        <f t="shared" ca="1" si="3"/>
        <v>-1.6331033797890207E-2</v>
      </c>
      <c r="P39">
        <f t="shared" ca="1" si="4"/>
        <v>-1.5995789997370051E-2</v>
      </c>
      <c r="Q39" s="1">
        <f t="shared" si="5"/>
        <v>44044.709263628814</v>
      </c>
      <c r="R39">
        <f>G39</f>
        <v>-1.6404371184762567E-2</v>
      </c>
      <c r="W39" s="45" t="s">
        <v>51</v>
      </c>
    </row>
    <row r="40" spans="1:23" ht="12.95" customHeight="1" x14ac:dyDescent="0.2">
      <c r="A40" s="31" t="s">
        <v>48</v>
      </c>
      <c r="B40" s="32" t="s">
        <v>46</v>
      </c>
      <c r="C40" s="43">
        <v>59063.377783635166</v>
      </c>
      <c r="D40" s="35">
        <v>1.2489999999999999E-3</v>
      </c>
      <c r="E40">
        <f t="shared" si="0"/>
        <v>21374.451942276064</v>
      </c>
      <c r="F40">
        <f t="shared" si="1"/>
        <v>21374.5</v>
      </c>
      <c r="G40">
        <f t="shared" si="2"/>
        <v>-1.6175364835362416E-2</v>
      </c>
      <c r="J40">
        <f t="shared" si="7"/>
        <v>-1.6175364835362416E-2</v>
      </c>
      <c r="O40">
        <f t="shared" ca="1" si="3"/>
        <v>-1.6331985783303832E-2</v>
      </c>
      <c r="P40">
        <f t="shared" ca="1" si="4"/>
        <v>-1.5996625624032146E-2</v>
      </c>
      <c r="Q40" s="1">
        <f t="shared" si="5"/>
        <v>44044.877783635166</v>
      </c>
      <c r="S40">
        <f>G40</f>
        <v>-1.6175364835362416E-2</v>
      </c>
      <c r="W40" s="45" t="s">
        <v>51</v>
      </c>
    </row>
    <row r="41" spans="1:23" ht="12.95" customHeight="1" x14ac:dyDescent="0.2">
      <c r="A41" s="31" t="s">
        <v>48</v>
      </c>
      <c r="B41" s="32" t="s">
        <v>47</v>
      </c>
      <c r="C41" s="43">
        <v>59072.969933715183</v>
      </c>
      <c r="D41" s="35">
        <v>3.1259999999999999E-3</v>
      </c>
      <c r="E41">
        <f t="shared" si="0"/>
        <v>21402.950644167486</v>
      </c>
      <c r="F41">
        <f t="shared" si="1"/>
        <v>21403</v>
      </c>
      <c r="G41">
        <f t="shared" si="2"/>
        <v>-1.6612284816801548E-2</v>
      </c>
      <c r="J41">
        <f t="shared" si="7"/>
        <v>-1.6612284816801548E-2</v>
      </c>
      <c r="O41">
        <f t="shared" ca="1" si="3"/>
        <v>-1.6386248951880573E-2</v>
      </c>
      <c r="P41">
        <f t="shared" ca="1" si="4"/>
        <v>-1.6044256343771504E-2</v>
      </c>
      <c r="Q41" s="1">
        <f t="shared" si="5"/>
        <v>44054.469933715183</v>
      </c>
      <c r="R41">
        <f>G41</f>
        <v>-1.6612284816801548E-2</v>
      </c>
      <c r="W41" s="45" t="s">
        <v>51</v>
      </c>
    </row>
    <row r="42" spans="1:23" ht="12.95" customHeight="1" x14ac:dyDescent="0.2">
      <c r="A42" s="31" t="s">
        <v>48</v>
      </c>
      <c r="B42" s="32" t="s">
        <v>46</v>
      </c>
      <c r="C42" s="43">
        <v>59073.138063711114</v>
      </c>
      <c r="D42" s="35">
        <v>9.6100000000000005E-4</v>
      </c>
      <c r="E42">
        <f t="shared" si="0"/>
        <v>21403.450165817278</v>
      </c>
      <c r="F42">
        <f t="shared" si="1"/>
        <v>21403.5</v>
      </c>
      <c r="G42">
        <f t="shared" si="2"/>
        <v>-1.6773288887634408E-2</v>
      </c>
      <c r="J42">
        <f t="shared" si="7"/>
        <v>-1.6773288887634408E-2</v>
      </c>
      <c r="O42">
        <f t="shared" ca="1" si="3"/>
        <v>-1.6387200937294205E-2</v>
      </c>
      <c r="P42">
        <f t="shared" ca="1" si="4"/>
        <v>-1.6045091970433599E-2</v>
      </c>
      <c r="Q42" s="1">
        <f t="shared" si="5"/>
        <v>44054.638063711114</v>
      </c>
      <c r="S42">
        <f>G42</f>
        <v>-1.6773288887634408E-2</v>
      </c>
      <c r="W42" s="45" t="s">
        <v>51</v>
      </c>
    </row>
    <row r="43" spans="1:23" ht="12.95" customHeight="1" x14ac:dyDescent="0.2">
      <c r="A43" s="31" t="s">
        <v>48</v>
      </c>
      <c r="B43" s="32" t="s">
        <v>47</v>
      </c>
      <c r="C43" s="43">
        <v>59085.086933862884</v>
      </c>
      <c r="D43" s="35">
        <v>2.0929999999999998E-3</v>
      </c>
      <c r="E43">
        <f t="shared" si="0"/>
        <v>21438.950787216432</v>
      </c>
      <c r="F43">
        <f t="shared" si="1"/>
        <v>21439</v>
      </c>
      <c r="G43">
        <f t="shared" si="2"/>
        <v>-1.6564137120440137E-2</v>
      </c>
      <c r="J43">
        <f t="shared" si="7"/>
        <v>-1.6564137120440137E-2</v>
      </c>
      <c r="O43">
        <f t="shared" ca="1" si="3"/>
        <v>-1.6454791901661721E-2</v>
      </c>
      <c r="P43">
        <f t="shared" ca="1" si="4"/>
        <v>-1.6104421463442278E-2</v>
      </c>
      <c r="Q43" s="1">
        <f t="shared" si="5"/>
        <v>44066.586933862884</v>
      </c>
      <c r="R43">
        <f>G43</f>
        <v>-1.6564137120440137E-2</v>
      </c>
      <c r="W43" s="45" t="s">
        <v>51</v>
      </c>
    </row>
    <row r="44" spans="1:23" ht="12.95" customHeight="1" x14ac:dyDescent="0.2">
      <c r="A44" s="31" t="s">
        <v>48</v>
      </c>
      <c r="B44" s="32" t="s">
        <v>46</v>
      </c>
      <c r="C44" s="43">
        <v>59085.255933873821</v>
      </c>
      <c r="D44" s="35">
        <v>1.1299999999999999E-3</v>
      </c>
      <c r="E44">
        <f t="shared" si="0"/>
        <v>21439.452893719266</v>
      </c>
      <c r="F44">
        <f t="shared" si="1"/>
        <v>21439.5</v>
      </c>
      <c r="G44">
        <f t="shared" si="2"/>
        <v>-1.5855126184760593E-2</v>
      </c>
      <c r="J44">
        <f t="shared" si="7"/>
        <v>-1.5855126184760593E-2</v>
      </c>
      <c r="O44">
        <f t="shared" ca="1" si="3"/>
        <v>-1.6455743887075353E-2</v>
      </c>
      <c r="P44">
        <f t="shared" ca="1" si="4"/>
        <v>-1.6105257090104373E-2</v>
      </c>
      <c r="Q44" s="1">
        <f t="shared" si="5"/>
        <v>44066.755933873821</v>
      </c>
      <c r="S44">
        <f>G44</f>
        <v>-1.5855126184760593E-2</v>
      </c>
      <c r="W44" s="45" t="s">
        <v>51</v>
      </c>
    </row>
    <row r="45" spans="1:23" ht="12.95" customHeight="1" x14ac:dyDescent="0.2">
      <c r="A45" s="31" t="s">
        <v>48</v>
      </c>
      <c r="B45" s="32" t="s">
        <v>47</v>
      </c>
      <c r="C45" s="43">
        <v>59089.462553992402</v>
      </c>
      <c r="D45" s="35">
        <v>2.5439999999999998E-3</v>
      </c>
      <c r="E45">
        <f t="shared" si="0"/>
        <v>21451.950948037622</v>
      </c>
      <c r="F45">
        <f t="shared" si="1"/>
        <v>21452</v>
      </c>
      <c r="G45">
        <f t="shared" si="2"/>
        <v>-1.6510007597389631E-2</v>
      </c>
      <c r="J45">
        <f t="shared" si="7"/>
        <v>-1.6510007597389631E-2</v>
      </c>
      <c r="O45">
        <f t="shared" ca="1" si="3"/>
        <v>-1.6479543522416026E-2</v>
      </c>
      <c r="P45">
        <f t="shared" ca="1" si="4"/>
        <v>-1.6126147756656724E-2</v>
      </c>
      <c r="Q45" s="1">
        <f t="shared" si="5"/>
        <v>44070.962553992402</v>
      </c>
      <c r="R45">
        <f>G45</f>
        <v>-1.6510007597389631E-2</v>
      </c>
      <c r="W45" s="45" t="s">
        <v>51</v>
      </c>
    </row>
    <row r="46" spans="1:23" ht="12.95" customHeight="1" x14ac:dyDescent="0.2">
      <c r="A46" s="31" t="s">
        <v>48</v>
      </c>
      <c r="B46" s="32" t="s">
        <v>46</v>
      </c>
      <c r="C46" s="43">
        <v>59089.631303994451</v>
      </c>
      <c r="D46" s="35">
        <v>8.9999999999999998E-4</v>
      </c>
      <c r="E46">
        <f t="shared" si="0"/>
        <v>21452.452311752997</v>
      </c>
      <c r="F46">
        <f t="shared" si="1"/>
        <v>21452.5</v>
      </c>
      <c r="G46">
        <f t="shared" si="2"/>
        <v>-1.6051005550252739E-2</v>
      </c>
      <c r="J46">
        <f t="shared" si="7"/>
        <v>-1.6051005550252739E-2</v>
      </c>
      <c r="O46">
        <f t="shared" ca="1" si="3"/>
        <v>-1.6480495507829658E-2</v>
      </c>
      <c r="P46">
        <f t="shared" ca="1" si="4"/>
        <v>-1.6126983383318819E-2</v>
      </c>
      <c r="Q46" s="1">
        <f t="shared" si="5"/>
        <v>44071.131303994451</v>
      </c>
      <c r="S46">
        <f>G46</f>
        <v>-1.6051005550252739E-2</v>
      </c>
      <c r="W46" s="45" t="s">
        <v>51</v>
      </c>
    </row>
    <row r="47" spans="1:23" ht="12.95" customHeight="1" x14ac:dyDescent="0.2">
      <c r="A47" s="31" t="s">
        <v>48</v>
      </c>
      <c r="B47" s="32" t="s">
        <v>47</v>
      </c>
      <c r="C47" s="43">
        <v>59100.233154120855</v>
      </c>
      <c r="D47" s="35">
        <v>3.2560000000000002E-3</v>
      </c>
      <c r="E47">
        <f t="shared" si="0"/>
        <v>21483.950877114203</v>
      </c>
      <c r="F47">
        <f t="shared" si="1"/>
        <v>21484</v>
      </c>
      <c r="G47">
        <f t="shared" si="2"/>
        <v>-1.6533879148482811E-2</v>
      </c>
      <c r="J47">
        <f t="shared" si="7"/>
        <v>-1.6533879148482811E-2</v>
      </c>
      <c r="O47">
        <f t="shared" ca="1" si="3"/>
        <v>-1.6540470588888162E-2</v>
      </c>
      <c r="P47">
        <f t="shared" ca="1" si="4"/>
        <v>-1.6179627863030746E-2</v>
      </c>
      <c r="Q47" s="1">
        <f t="shared" si="5"/>
        <v>44081.733154120855</v>
      </c>
      <c r="R47">
        <f>G47</f>
        <v>-1.6533879148482811E-2</v>
      </c>
      <c r="W47" s="45" t="s">
        <v>51</v>
      </c>
    </row>
    <row r="48" spans="1:23" ht="12.95" customHeight="1" x14ac:dyDescent="0.2">
      <c r="A48" s="31" t="s">
        <v>48</v>
      </c>
      <c r="B48" s="32" t="s">
        <v>46</v>
      </c>
      <c r="C48" s="43">
        <v>59100.402464124374</v>
      </c>
      <c r="D48" s="35">
        <v>3.2669999999999999E-3</v>
      </c>
      <c r="E48">
        <f t="shared" si="0"/>
        <v>21484.453904618698</v>
      </c>
      <c r="F48">
        <f t="shared" si="1"/>
        <v>21484.5</v>
      </c>
      <c r="G48">
        <f t="shared" si="2"/>
        <v>-1.5514875631197356E-2</v>
      </c>
      <c r="J48">
        <f t="shared" si="7"/>
        <v>-1.5514875631197356E-2</v>
      </c>
      <c r="O48">
        <f t="shared" ca="1" si="3"/>
        <v>-1.6541422574301787E-2</v>
      </c>
      <c r="P48">
        <f t="shared" ca="1" si="4"/>
        <v>-1.6180463489692841E-2</v>
      </c>
      <c r="Q48" s="1">
        <f t="shared" si="5"/>
        <v>44081.902464124374</v>
      </c>
      <c r="S48">
        <f>G48</f>
        <v>-1.5514875631197356E-2</v>
      </c>
      <c r="W48" s="45" t="s">
        <v>51</v>
      </c>
    </row>
    <row r="49" spans="1:23" ht="12.95" customHeight="1" x14ac:dyDescent="0.2">
      <c r="A49" s="31" t="s">
        <v>48</v>
      </c>
      <c r="B49" s="32" t="s">
        <v>47</v>
      </c>
      <c r="C49" s="43">
        <v>59113.359684313182</v>
      </c>
      <c r="D49" s="35">
        <v>1.9109999999999999E-3</v>
      </c>
      <c r="E49">
        <f t="shared" si="0"/>
        <v>21522.950378550187</v>
      </c>
      <c r="F49">
        <f t="shared" si="1"/>
        <v>21523</v>
      </c>
      <c r="G49">
        <f t="shared" si="2"/>
        <v>-1.6701686821761541E-2</v>
      </c>
      <c r="J49">
        <f t="shared" si="7"/>
        <v>-1.6701686821761541E-2</v>
      </c>
      <c r="O49">
        <f t="shared" ca="1" si="3"/>
        <v>-1.6614725451151072E-2</v>
      </c>
      <c r="P49">
        <f t="shared" ca="1" si="4"/>
        <v>-1.6244806742674082E-2</v>
      </c>
      <c r="Q49" s="1">
        <f t="shared" si="5"/>
        <v>44094.859684313182</v>
      </c>
      <c r="R49">
        <f>G49</f>
        <v>-1.6701686821761541E-2</v>
      </c>
      <c r="W49" s="45" t="s">
        <v>51</v>
      </c>
    </row>
    <row r="50" spans="1:23" ht="12.95" customHeight="1" x14ac:dyDescent="0.2">
      <c r="A50" s="31" t="s">
        <v>48</v>
      </c>
      <c r="B50" s="32" t="s">
        <v>46</v>
      </c>
      <c r="C50" s="43">
        <v>59113.529054319486</v>
      </c>
      <c r="D50" s="35">
        <v>1.1900000000000001E-3</v>
      </c>
      <c r="E50">
        <f t="shared" si="0"/>
        <v>21523.453584325613</v>
      </c>
      <c r="F50">
        <f t="shared" si="1"/>
        <v>21523.5</v>
      </c>
      <c r="G50">
        <f t="shared" si="2"/>
        <v>-1.5622680519300047E-2</v>
      </c>
      <c r="J50">
        <f t="shared" si="7"/>
        <v>-1.5622680519300047E-2</v>
      </c>
      <c r="O50">
        <f t="shared" ca="1" si="3"/>
        <v>-1.6615677436564696E-2</v>
      </c>
      <c r="P50">
        <f t="shared" ca="1" si="4"/>
        <v>-1.6245642369336177E-2</v>
      </c>
      <c r="Q50" s="1">
        <f t="shared" si="5"/>
        <v>44095.029054319486</v>
      </c>
      <c r="S50">
        <f>G50</f>
        <v>-1.5622680519300047E-2</v>
      </c>
      <c r="W50" s="45" t="s">
        <v>51</v>
      </c>
    </row>
    <row r="51" spans="1:23" ht="12.95" customHeight="1" x14ac:dyDescent="0.2">
      <c r="A51" s="31" t="s">
        <v>48</v>
      </c>
      <c r="B51" s="34" t="str">
        <f>IF([1]Sheet1!K3038="P","I","II")</f>
        <v>II</v>
      </c>
      <c r="C51" s="43">
        <v>59047.053813367151</v>
      </c>
      <c r="D51" s="35">
        <v>2.1099999999999999E-3</v>
      </c>
      <c r="E51">
        <f t="shared" ref="E51" si="8">+(C51-C$7)/C$8</f>
        <v>21325.95270503814</v>
      </c>
      <c r="F51">
        <f t="shared" ref="F51" si="9">ROUND(2*E51,0)/2</f>
        <v>21326</v>
      </c>
      <c r="G51">
        <f t="shared" ref="G51" si="10">+C51-(C$7+F51*C$8)</f>
        <v>-1.5918632852844894E-2</v>
      </c>
      <c r="J51">
        <f t="shared" ref="J51" si="11">+G51</f>
        <v>-1.5918632852844894E-2</v>
      </c>
      <c r="O51">
        <f t="shared" ref="O51" ca="1" si="12">+C$11+C$12*$F51</f>
        <v>-1.6239643198182004E-2</v>
      </c>
      <c r="P51">
        <f t="shared" ref="P51" ca="1" si="13">+D$11+D$12*$F51</f>
        <v>-1.5915569837809021E-2</v>
      </c>
      <c r="Q51" s="1">
        <f t="shared" ref="Q51" si="14">+C51-15018.5</f>
        <v>44028.553813367151</v>
      </c>
      <c r="R51">
        <f>G51</f>
        <v>-1.5918632852844894E-2</v>
      </c>
      <c r="W51" s="45" t="s">
        <v>51</v>
      </c>
    </row>
    <row r="52" spans="1:23" ht="12.95" customHeight="1" x14ac:dyDescent="0.2">
      <c r="C52" s="40"/>
      <c r="D52" s="36"/>
    </row>
    <row r="53" spans="1:23" ht="12.95" customHeight="1" x14ac:dyDescent="0.2">
      <c r="C53" s="40"/>
      <c r="D53" s="36"/>
    </row>
    <row r="54" spans="1:23" ht="12.95" customHeight="1" x14ac:dyDescent="0.2">
      <c r="C54" s="40"/>
      <c r="D54" s="36"/>
    </row>
    <row r="55" spans="1:23" ht="12.95" customHeight="1" x14ac:dyDescent="0.2">
      <c r="C55" s="40"/>
      <c r="D55" s="36"/>
    </row>
    <row r="56" spans="1:23" ht="12.95" customHeight="1" x14ac:dyDescent="0.2">
      <c r="C56" s="40"/>
      <c r="D56" s="36"/>
    </row>
    <row r="57" spans="1:23" ht="12.95" customHeight="1" x14ac:dyDescent="0.2">
      <c r="C57" s="40"/>
      <c r="D57" s="36"/>
    </row>
    <row r="58" spans="1:23" ht="12.95" customHeight="1" x14ac:dyDescent="0.2">
      <c r="C58" s="40"/>
      <c r="D58" s="36"/>
    </row>
    <row r="59" spans="1:23" ht="12.95" customHeight="1" x14ac:dyDescent="0.2">
      <c r="C59" s="40"/>
      <c r="D59" s="36"/>
    </row>
    <row r="60" spans="1:23" ht="12.95" customHeight="1" x14ac:dyDescent="0.2">
      <c r="C60" s="40"/>
      <c r="D60" s="36"/>
    </row>
    <row r="61" spans="1:23" ht="12.95" customHeight="1" x14ac:dyDescent="0.2">
      <c r="C61" s="40"/>
      <c r="D61" s="36"/>
    </row>
    <row r="62" spans="1:23" ht="12.95" customHeight="1" x14ac:dyDescent="0.2">
      <c r="C62" s="40"/>
      <c r="D62" s="36"/>
    </row>
    <row r="63" spans="1:23" ht="12.95" customHeight="1" x14ac:dyDescent="0.2">
      <c r="C63" s="40"/>
      <c r="D63" s="36"/>
    </row>
    <row r="64" spans="1:23" ht="12.95" customHeight="1" x14ac:dyDescent="0.2">
      <c r="C64" s="40"/>
      <c r="D64" s="36"/>
    </row>
    <row r="65" spans="3:4" ht="12.95" customHeight="1" x14ac:dyDescent="0.2">
      <c r="C65" s="44"/>
      <c r="D65" s="39"/>
    </row>
    <row r="66" spans="3:4" ht="12.95" customHeight="1" x14ac:dyDescent="0.2">
      <c r="C66" s="39"/>
      <c r="D66" s="39"/>
    </row>
    <row r="67" spans="3:4" ht="12.95" customHeight="1" x14ac:dyDescent="0.2">
      <c r="C67" s="39"/>
      <c r="D67" s="39"/>
    </row>
    <row r="68" spans="3:4" ht="12.95" customHeight="1" x14ac:dyDescent="0.2">
      <c r="C68" s="39"/>
      <c r="D68" s="39"/>
    </row>
    <row r="69" spans="3:4" ht="12.95" customHeight="1" x14ac:dyDescent="0.2">
      <c r="C69" s="39"/>
      <c r="D69" s="39"/>
    </row>
    <row r="70" spans="3:4" ht="12.95" customHeight="1" x14ac:dyDescent="0.2">
      <c r="C70" s="39"/>
      <c r="D70" s="39"/>
    </row>
    <row r="71" spans="3:4" ht="12.95" customHeight="1" x14ac:dyDescent="0.2">
      <c r="C71" s="39"/>
      <c r="D71" s="39"/>
    </row>
    <row r="72" spans="3:4" ht="12.95" customHeight="1" x14ac:dyDescent="0.2">
      <c r="C72" s="39"/>
      <c r="D72" s="39"/>
    </row>
    <row r="73" spans="3:4" ht="12.95" customHeight="1" x14ac:dyDescent="0.2">
      <c r="C73" s="39"/>
      <c r="D73" s="39"/>
    </row>
    <row r="74" spans="3:4" ht="12.95" customHeight="1" x14ac:dyDescent="0.2">
      <c r="C74" s="39"/>
      <c r="D74" s="39"/>
    </row>
    <row r="75" spans="3:4" ht="12.95" customHeight="1" x14ac:dyDescent="0.2">
      <c r="C75" s="39"/>
      <c r="D75" s="39"/>
    </row>
    <row r="76" spans="3:4" ht="12.95" customHeight="1" x14ac:dyDescent="0.2">
      <c r="C76" s="39"/>
      <c r="D76" s="39"/>
    </row>
    <row r="77" spans="3:4" ht="12.95" customHeight="1" x14ac:dyDescent="0.2">
      <c r="C77" s="39"/>
      <c r="D77" s="39"/>
    </row>
    <row r="78" spans="3:4" ht="12.95" customHeight="1" x14ac:dyDescent="0.2">
      <c r="C78" s="39"/>
      <c r="D78" s="39"/>
    </row>
    <row r="79" spans="3:4" ht="12.95" customHeight="1" x14ac:dyDescent="0.2"/>
    <row r="80" spans="3:4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66F0-9696-4ECA-8E05-A0D162B5C5C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2024-08-15T07:37:18Z</dcterms:modified>
</cp:coreProperties>
</file>