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2F1E6F2-E208-4C4D-B6CE-D67542CCEA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K30" i="1"/>
  <c r="Q30" i="1"/>
  <c r="E29" i="1"/>
  <c r="F29" i="1"/>
  <c r="G29" i="1"/>
  <c r="K29" i="1"/>
  <c r="Q29" i="1"/>
  <c r="E28" i="1"/>
  <c r="F28" i="1"/>
  <c r="G28" i="1"/>
  <c r="K28" i="1"/>
  <c r="C9" i="1"/>
  <c r="Q28" i="1"/>
  <c r="E21" i="1"/>
  <c r="F21" i="1"/>
  <c r="G21" i="1"/>
  <c r="J21" i="1"/>
  <c r="E22" i="1"/>
  <c r="F22" i="1"/>
  <c r="G22" i="1"/>
  <c r="J22" i="1"/>
  <c r="E23" i="1"/>
  <c r="F23" i="1"/>
  <c r="G23" i="1"/>
  <c r="J23" i="1"/>
  <c r="E25" i="1"/>
  <c r="F25" i="1"/>
  <c r="G25" i="1"/>
  <c r="J25" i="1"/>
  <c r="E26" i="1"/>
  <c r="F26" i="1"/>
  <c r="G26" i="1"/>
  <c r="J26" i="1"/>
  <c r="E24" i="1"/>
  <c r="F24" i="1"/>
  <c r="G24" i="1"/>
  <c r="H24" i="1"/>
  <c r="E27" i="1"/>
  <c r="F27" i="1"/>
  <c r="G27" i="1"/>
  <c r="I27" i="1"/>
  <c r="Q21" i="1"/>
  <c r="Q22" i="1"/>
  <c r="Q23" i="1"/>
  <c r="Q25" i="1"/>
  <c r="Q26" i="1"/>
  <c r="Q27" i="1"/>
  <c r="D9" i="1"/>
  <c r="F16" i="1"/>
  <c r="C17" i="1"/>
  <c r="Q24" i="1"/>
  <c r="C12" i="1"/>
  <c r="C11" i="1"/>
  <c r="O24" i="1" l="1"/>
  <c r="O23" i="1"/>
  <c r="C15" i="1"/>
  <c r="O26" i="1"/>
  <c r="O21" i="1"/>
  <c r="O29" i="1"/>
  <c r="O27" i="1"/>
  <c r="O30" i="1"/>
  <c r="O28" i="1"/>
  <c r="O25" i="1"/>
  <c r="O2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<sst xmlns="http://schemas.openxmlformats.org/spreadsheetml/2006/main" count="72" uniqueCount="54">
  <si>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</si>
  <si>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</si>
  <si>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</si>
  <si>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</si>
  <si>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</si>
  <si>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</si>
  <si>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</si>
  <si>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</si>
  <si>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</si>
  <si>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</si>
  <si>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</si>
  <si>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</si>
  <si>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</si>
  <si>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</si>
  <si>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</si>
  <si>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</si>
  <si>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</si>
  <si>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</si>
  <si>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</si>
  <si>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</si>
  <si>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</si>
  <si>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</si>
  <si>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</si>
  <si>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</si>
  <si>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</si>
  <si>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</si>
  <si>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</si>
  <si>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</si>
  <si>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</si>
  <si>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</si>
  <si>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</si>
  <si>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</si>
  <si>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</si>
  <si>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</si>
  <si>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</si>
  <si>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RY Ind</t>
  </si>
  <si>
    <t>RY Ind / GSC 8408-0686</t>
  </si>
  <si>
    <t>EB/KE</t>
  </si>
  <si>
    <t>Kreiner</t>
  </si>
  <si>
    <t>J.M. Kreiner, 2004, Acta Astronomica, vol. 54, pp 207-210.</t>
  </si>
  <si>
    <t>IBVS 1713</t>
  </si>
  <si>
    <t>I</t>
  </si>
  <si>
    <t>PE</t>
  </si>
  <si>
    <t>II</t>
  </si>
  <si>
    <t>G8408-0686</t>
  </si>
  <si>
    <t>OEJV 0160</t>
  </si>
  <si>
    <t>OEJV 0168</t>
  </si>
  <si>
    <t>JAVSO..44…26</t>
  </si>
  <si>
    <t>pg</t>
  </si>
  <si>
    <t>vis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</si>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</sst>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0" fillId="0" borderId="1" xfId="0" applyFill="1" applyBorder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Ind - O-C Diagr.</a:t>
            </a:r>
          </a:p>
        </c:rich>
      </c:tx>
      <c:layout>
        <c:manualLayout>
          <c:xMode val="edge"/>
          <c:yMode val="edge"/>
          <c:x val="0.39097744360902253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-1.2795999937225133E-3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1C-43AB-B060-1D29139AEE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-1.4867999925627373E-3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1C-43AB-B060-1D29139AEE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6.4748000040708575E-3</c:v>
                </c:pt>
                <c:pt idx="1">
                  <c:v>0</c:v>
                </c:pt>
                <c:pt idx="2">
                  <c:v>3.5428000046522357E-3</c:v>
                </c:pt>
                <c:pt idx="4">
                  <c:v>-5.3735999972559512E-3</c:v>
                </c:pt>
                <c:pt idx="5">
                  <c:v>-2.530799996748101E-3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1C-43AB-B060-1D29139AEE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-9.9599999957717955E-3</c:v>
                </c:pt>
                <c:pt idx="8">
                  <c:v>-5.6059999988065101E-3</c:v>
                </c:pt>
                <c:pt idx="9">
                  <c:v>-8.5031999988132156E-3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1C-43AB-B060-1D29139AEE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1C-43AB-B060-1D29139AEE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1C-43AB-B060-1D29139AEE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1C-43AB-B060-1D29139AEE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6.4776825840923806E-3</c:v>
                </c:pt>
                <c:pt idx="1">
                  <c:v>-2.0945935901297598E-4</c:v>
                </c:pt>
                <c:pt idx="2">
                  <c:v>-2.0963056518679264E-4</c:v>
                </c:pt>
                <c:pt idx="3">
                  <c:v>-7.4756036331877327E-4</c:v>
                </c:pt>
                <c:pt idx="4">
                  <c:v>-1.2860037799722038E-3</c:v>
                </c:pt>
                <c:pt idx="5">
                  <c:v>-1.2861749861460205E-3</c:v>
                </c:pt>
                <c:pt idx="6">
                  <c:v>-5.3060959473614578E-3</c:v>
                </c:pt>
                <c:pt idx="7">
                  <c:v>-7.2075117137694071E-3</c:v>
                </c:pt>
                <c:pt idx="8">
                  <c:v>-7.3667334554189112E-3</c:v>
                </c:pt>
                <c:pt idx="9">
                  <c:v>-7.5809123788635668E-3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1C-43AB-B060-1D29139AEE9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-19529.5</c:v>
                </c:pt>
                <c:pt idx="1">
                  <c:v>0</c:v>
                </c:pt>
                <c:pt idx="2">
                  <c:v>0.5</c:v>
                </c:pt>
                <c:pt idx="3">
                  <c:v>1571.5</c:v>
                </c:pt>
                <c:pt idx="4">
                  <c:v>3144</c:v>
                </c:pt>
                <c:pt idx="5">
                  <c:v>3144.5</c:v>
                </c:pt>
                <c:pt idx="6">
                  <c:v>14884.5</c:v>
                </c:pt>
                <c:pt idx="7">
                  <c:v>20437.5</c:v>
                </c:pt>
                <c:pt idx="8">
                  <c:v>20902.5</c:v>
                </c:pt>
                <c:pt idx="9">
                  <c:v>21528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1C-43AB-B060-1D29139AE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951384"/>
        <c:axId val="1"/>
      </c:scatterChart>
      <c:valAx>
        <c:axId val="53295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95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842105263157894"/>
          <c:y val="0.92375374130865218"/>
          <c:w val="0.8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AD098F7-57B2-1DD3-A1EE-2A5C0C11C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35" t="s">
        <v>36</v>
      </c>
      <c r="E1" s="29" t="s">
        <v>35</v>
      </c>
      <c r="F1" t="s">
        <v>44</v>
      </c>
    </row>
    <row r="2" spans="1:6">
      <c r="A2" t="s">
        <v>23</v>
      </c>
      <c r="B2" t="s">
        <v>37</v>
      </c>
      <c r="C2" s="2"/>
      <c r="D2" s="2"/>
      <c r="E2">
        <v>0</v>
      </c>
    </row>
    <row r="3" spans="1:6" ht="13.5" thickBot="1"/>
    <row r="4" spans="1:6" ht="14.25" thickTop="1" thickBot="1">
      <c r="A4" s="4" t="s">
        <v>0</v>
      </c>
      <c r="C4" s="7">
        <v>43019.892200000002</v>
      </c>
      <c r="D4" s="8">
        <v>0.71211400000000002</v>
      </c>
    </row>
    <row r="5" spans="1:6" ht="13.5" thickTop="1">
      <c r="A5" s="10" t="s">
        <v>25</v>
      </c>
      <c r="B5" s="11"/>
      <c r="C5" s="12">
        <v>-9.5</v>
      </c>
      <c r="D5" s="11" t="s">
        <v>26</v>
      </c>
    </row>
    <row r="6" spans="1:6">
      <c r="A6" s="4" t="s">
        <v>1</v>
      </c>
      <c r="C6" s="30" t="s">
        <v>39</v>
      </c>
    </row>
    <row r="7" spans="1:6">
      <c r="A7" t="s">
        <v>2</v>
      </c>
      <c r="C7" s="43">
        <v>52500.271000000001</v>
      </c>
      <c r="D7" s="28" t="s">
        <v>38</v>
      </c>
    </row>
    <row r="8" spans="1:6">
      <c r="A8" t="s">
        <v>3</v>
      </c>
      <c r="C8" s="43">
        <v>0.71211440000000004</v>
      </c>
      <c r="D8" s="28" t="s">
        <v>38</v>
      </c>
    </row>
    <row r="9" spans="1:6">
      <c r="A9" s="25" t="s">
        <v>30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>
      <c r="A10" s="11"/>
      <c r="B10" s="11"/>
      <c r="C10" s="3" t="s">
        <v>19</v>
      </c>
      <c r="D10" s="3" t="s">
        <v>20</v>
      </c>
      <c r="E10" s="11"/>
    </row>
    <row r="11" spans="1:6">
      <c r="A11" s="11" t="s">
        <v>15</v>
      </c>
      <c r="B11" s="11"/>
      <c r="C11" s="22">
        <f ca="1">INTERCEPT(INDIRECT($D$9):G992,INDIRECT($C$9):F992)</f>
        <v>-2.0945935901297598E-4</v>
      </c>
      <c r="D11" s="2"/>
      <c r="E11" s="11"/>
    </row>
    <row r="12" spans="1:6">
      <c r="A12" s="11" t="s">
        <v>16</v>
      </c>
      <c r="B12" s="11"/>
      <c r="C12" s="22">
        <f ca="1">SLOPE(INDIRECT($D$9):G992,INDIRECT($C$9):F992)</f>
        <v>-3.424123476333422E-7</v>
      </c>
      <c r="D12" s="2"/>
      <c r="E12" s="11"/>
    </row>
    <row r="13" spans="1:6">
      <c r="A13" s="11" t="s">
        <v>18</v>
      </c>
      <c r="B13" s="11"/>
      <c r="C13" s="2" t="s">
        <v>13</v>
      </c>
    </row>
    <row r="14" spans="1:6">
      <c r="A14" s="11"/>
      <c r="B14" s="11"/>
      <c r="C14" s="11"/>
    </row>
    <row r="15" spans="1:6">
      <c r="A15" s="13" t="s">
        <v>17</v>
      </c>
      <c r="B15" s="11"/>
      <c r="C15" s="14">
        <f ca="1">(C22+C11)+(C8+C12)*INT(MAX(F21:F3533))</f>
        <v>57231.196922287621</v>
      </c>
      <c r="E15" s="15" t="s">
        <v>32</v>
      </c>
      <c r="F15" s="12">
        <v>1</v>
      </c>
    </row>
    <row r="16" spans="1:6">
      <c r="A16" s="17" t="s">
        <v>4</v>
      </c>
      <c r="B16" s="11"/>
      <c r="C16" s="18">
        <f ca="1">+C8+C12</f>
        <v>0.71211405758765245</v>
      </c>
      <c r="E16" s="15" t="s">
        <v>27</v>
      </c>
      <c r="F16" s="16">
        <f ca="1">NOW()+15018.5+$C$5/24</f>
        <v>60356.725862268519</v>
      </c>
    </row>
    <row r="17" spans="1:21" ht="13.5" thickBot="1">
      <c r="A17" s="15" t="s">
        <v>24</v>
      </c>
      <c r="B17" s="11"/>
      <c r="C17" s="11">
        <f>COUNT(C21:C2191)</f>
        <v>10</v>
      </c>
      <c r="E17" s="15" t="s">
        <v>33</v>
      </c>
      <c r="F17" s="16">
        <f ca="1">ROUND(2*(F16-$C$22)/$C$8,0)/2+F15</f>
        <v>25918</v>
      </c>
    </row>
    <row r="18" spans="1:21" ht="14.25" thickTop="1" thickBot="1">
      <c r="A18" s="17" t="s">
        <v>5</v>
      </c>
      <c r="B18" s="11"/>
      <c r="C18" s="20">
        <f ca="1">+C15</f>
        <v>57231.196922287621</v>
      </c>
      <c r="D18" s="21">
        <f ca="1">+C16</f>
        <v>0.71211405758765245</v>
      </c>
      <c r="E18" s="15" t="s">
        <v>28</v>
      </c>
      <c r="F18" s="24">
        <f ca="1">ROUND(2*(F16-$C$15)/$C$16,0)/2+F15</f>
        <v>4390</v>
      </c>
    </row>
    <row r="19" spans="1:21" ht="13.5" thickTop="1">
      <c r="E19" s="15" t="s">
        <v>29</v>
      </c>
      <c r="F19" s="19">
        <f ca="1">+$C$15+$C$16*F18-15018.5-$C$5/24</f>
        <v>45339.273468430751</v>
      </c>
    </row>
    <row r="20" spans="1:21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48</v>
      </c>
      <c r="I20" s="6" t="s">
        <v>49</v>
      </c>
      <c r="J20" s="6" t="s">
        <v>42</v>
      </c>
      <c r="K20" s="6" t="s">
        <v>50</v>
      </c>
      <c r="L20" s="6" t="s">
        <v>51</v>
      </c>
      <c r="M20" s="6" t="s">
        <v>52</v>
      </c>
      <c r="N20" s="6" t="s">
        <v>53</v>
      </c>
      <c r="O20" s="6" t="s">
        <v>22</v>
      </c>
      <c r="P20" s="5" t="s">
        <v>21</v>
      </c>
      <c r="Q20" s="3" t="s">
        <v>14</v>
      </c>
      <c r="U20" s="27" t="s">
        <v>31</v>
      </c>
    </row>
    <row r="21" spans="1:21">
      <c r="A21" s="31" t="s">
        <v>40</v>
      </c>
      <c r="B21" s="32" t="s">
        <v>41</v>
      </c>
      <c r="C21" s="31">
        <v>27993.574000000001</v>
      </c>
      <c r="D21" s="31" t="s">
        <v>42</v>
      </c>
      <c r="E21">
        <f t="shared" ref="E21:E27" si="0">+(C21-C$22)/C$8</f>
        <v>-19529.490907640677</v>
      </c>
      <c r="F21">
        <f t="shared" ref="F21:F29" si="1">ROUND(2*E21,0)/2</f>
        <v>-19529.5</v>
      </c>
      <c r="G21">
        <f t="shared" ref="G21:G27" si="2">+C21-(C$22+F21*C$8)</f>
        <v>6.4748000040708575E-3</v>
      </c>
      <c r="J21">
        <f t="shared" ref="J21:J26" si="3">+G21</f>
        <v>6.4748000040708575E-3</v>
      </c>
      <c r="O21">
        <f t="shared" ref="O21:O27" ca="1" si="4">+C$11+C$12*$F21</f>
        <v>6.4776825840923806E-3</v>
      </c>
      <c r="Q21" s="1">
        <f t="shared" ref="Q21:Q27" si="5">+C21-15018.5</f>
        <v>12975.074000000001</v>
      </c>
    </row>
    <row r="22" spans="1:21">
      <c r="A22" s="31" t="s">
        <v>40</v>
      </c>
      <c r="B22" s="32" t="s">
        <v>43</v>
      </c>
      <c r="C22" s="31">
        <v>41900.805699999997</v>
      </c>
      <c r="D22" s="31" t="s">
        <v>42</v>
      </c>
      <c r="E22">
        <f t="shared" si="0"/>
        <v>0</v>
      </c>
      <c r="F22">
        <f t="shared" si="1"/>
        <v>0</v>
      </c>
      <c r="G22">
        <f t="shared" si="2"/>
        <v>0</v>
      </c>
      <c r="J22">
        <f t="shared" si="3"/>
        <v>0</v>
      </c>
      <c r="O22">
        <f t="shared" ca="1" si="4"/>
        <v>-2.0945935901297598E-4</v>
      </c>
      <c r="Q22" s="1">
        <f t="shared" si="5"/>
        <v>26882.305699999997</v>
      </c>
    </row>
    <row r="23" spans="1:21">
      <c r="A23" s="31" t="s">
        <v>40</v>
      </c>
      <c r="B23" s="32" t="s">
        <v>41</v>
      </c>
      <c r="C23" s="31">
        <v>41901.165300000001</v>
      </c>
      <c r="D23" s="31" t="s">
        <v>42</v>
      </c>
      <c r="E23">
        <f t="shared" si="0"/>
        <v>0.50497504334052357</v>
      </c>
      <c r="F23">
        <f t="shared" si="1"/>
        <v>0.5</v>
      </c>
      <c r="G23">
        <f t="shared" si="2"/>
        <v>3.5428000046522357E-3</v>
      </c>
      <c r="J23">
        <f t="shared" si="3"/>
        <v>3.5428000046522357E-3</v>
      </c>
      <c r="O23">
        <f t="shared" ca="1" si="4"/>
        <v>-2.0963056518679264E-4</v>
      </c>
      <c r="Q23" s="1">
        <f t="shared" si="5"/>
        <v>26882.665300000001</v>
      </c>
    </row>
    <row r="24" spans="1:21">
      <c r="A24" s="33" t="s">
        <v>34</v>
      </c>
      <c r="B24" s="33"/>
      <c r="C24" s="34">
        <v>43019.892200000002</v>
      </c>
      <c r="D24" s="34" t="s">
        <v>13</v>
      </c>
      <c r="E24">
        <f t="shared" si="0"/>
        <v>1571.4982030977112</v>
      </c>
      <c r="F24">
        <f t="shared" si="1"/>
        <v>1571.5</v>
      </c>
      <c r="G24">
        <f t="shared" si="2"/>
        <v>-1.2795999937225133E-3</v>
      </c>
      <c r="H24">
        <f>+G24</f>
        <v>-1.2795999937225133E-3</v>
      </c>
      <c r="O24">
        <f t="shared" ca="1" si="4"/>
        <v>-7.4756036331877327E-4</v>
      </c>
      <c r="Q24" s="1">
        <f t="shared" si="5"/>
        <v>28001.392200000002</v>
      </c>
    </row>
    <row r="25" spans="1:21">
      <c r="A25" s="31" t="s">
        <v>40</v>
      </c>
      <c r="B25" s="32" t="s">
        <v>43</v>
      </c>
      <c r="C25" s="31">
        <v>44139.688000000002</v>
      </c>
      <c r="D25" s="31" t="s">
        <v>42</v>
      </c>
      <c r="E25">
        <f t="shared" si="0"/>
        <v>3143.9924540214392</v>
      </c>
      <c r="F25">
        <f t="shared" si="1"/>
        <v>3144</v>
      </c>
      <c r="G25">
        <f t="shared" si="2"/>
        <v>-5.3735999972559512E-3</v>
      </c>
      <c r="J25">
        <f t="shared" si="3"/>
        <v>-5.3735999972559512E-3</v>
      </c>
      <c r="O25">
        <f t="shared" ca="1" si="4"/>
        <v>-1.2860037799722038E-3</v>
      </c>
      <c r="Q25" s="1">
        <f t="shared" si="5"/>
        <v>29121.188000000002</v>
      </c>
    </row>
    <row r="26" spans="1:21">
      <c r="A26" s="31" t="s">
        <v>40</v>
      </c>
      <c r="B26" s="32" t="s">
        <v>41</v>
      </c>
      <c r="C26" s="31">
        <v>44140.046900000001</v>
      </c>
      <c r="D26" s="31" t="s">
        <v>42</v>
      </c>
      <c r="E26">
        <f t="shared" si="0"/>
        <v>3144.4964460766473</v>
      </c>
      <c r="F26">
        <f t="shared" si="1"/>
        <v>3144.5</v>
      </c>
      <c r="G26">
        <f t="shared" si="2"/>
        <v>-2.530799996748101E-3</v>
      </c>
      <c r="J26">
        <f t="shared" si="3"/>
        <v>-2.530799996748101E-3</v>
      </c>
      <c r="O26">
        <f t="shared" ca="1" si="4"/>
        <v>-1.2861749861460205E-3</v>
      </c>
      <c r="Q26" s="1">
        <f t="shared" si="5"/>
        <v>29121.546900000001</v>
      </c>
    </row>
    <row r="27" spans="1:21">
      <c r="A27" s="33" t="s">
        <v>38</v>
      </c>
      <c r="B27" s="33"/>
      <c r="C27" s="34">
        <v>52500.271000000001</v>
      </c>
      <c r="D27" s="33"/>
      <c r="E27">
        <f t="shared" si="0"/>
        <v>14884.497912133224</v>
      </c>
      <c r="F27">
        <f t="shared" si="1"/>
        <v>14884.5</v>
      </c>
      <c r="G27">
        <f t="shared" si="2"/>
        <v>-1.4867999925627373E-3</v>
      </c>
      <c r="I27">
        <f>+G27</f>
        <v>-1.4867999925627373E-3</v>
      </c>
      <c r="O27">
        <f t="shared" ca="1" si="4"/>
        <v>-5.3060959473614578E-3</v>
      </c>
      <c r="Q27" s="1">
        <f t="shared" si="5"/>
        <v>37481.771000000001</v>
      </c>
    </row>
    <row r="28" spans="1:21">
      <c r="A28" s="36" t="s">
        <v>45</v>
      </c>
      <c r="B28" s="37" t="s">
        <v>41</v>
      </c>
      <c r="C28" s="38">
        <v>56454.63379</v>
      </c>
      <c r="D28" s="38">
        <v>2.9999999999999997E-4</v>
      </c>
      <c r="E28">
        <f>+(C28-C$22)/C$8</f>
        <v>20437.486013483231</v>
      </c>
      <c r="F28">
        <f t="shared" si="1"/>
        <v>20437.5</v>
      </c>
      <c r="G28">
        <f>+C28-(C$22+F28*C$8)</f>
        <v>-9.9599999957717955E-3</v>
      </c>
      <c r="K28">
        <f>+G28</f>
        <v>-9.9599999957717955E-3</v>
      </c>
      <c r="O28">
        <f ca="1">+C$11+C$12*$F28</f>
        <v>-7.2075117137694071E-3</v>
      </c>
      <c r="Q28" s="1">
        <f>+C28-15018.5</f>
        <v>41436.13379</v>
      </c>
    </row>
    <row r="29" spans="1:21">
      <c r="A29" s="38" t="s">
        <v>46</v>
      </c>
      <c r="B29" s="37" t="s">
        <v>41</v>
      </c>
      <c r="C29" s="39">
        <v>56785.771339999999</v>
      </c>
      <c r="D29" s="38">
        <v>2.9999999999999997E-4</v>
      </c>
      <c r="E29">
        <f>+(C29-C$22)/C$8</f>
        <v>20902.492127669375</v>
      </c>
      <c r="F29">
        <f t="shared" si="1"/>
        <v>20902.5</v>
      </c>
      <c r="G29">
        <f>+C29-(C$22+F29*C$8)</f>
        <v>-5.6059999988065101E-3</v>
      </c>
      <c r="K29">
        <f>+G29</f>
        <v>-5.6059999988065101E-3</v>
      </c>
      <c r="O29">
        <f ca="1">+C$11+C$12*$F29</f>
        <v>-7.3667334554189112E-3</v>
      </c>
      <c r="Q29" s="1">
        <f>+C29-15018.5</f>
        <v>41767.271339999999</v>
      </c>
    </row>
    <row r="30" spans="1:21">
      <c r="A30" s="31" t="s">
        <v>47</v>
      </c>
      <c r="B30" s="32" t="s">
        <v>41</v>
      </c>
      <c r="C30" s="34">
        <v>57231.196000000004</v>
      </c>
      <c r="D30" s="34">
        <v>1E-3</v>
      </c>
      <c r="E30">
        <f>+(C30-C$22)/C$8</f>
        <v>21527.988059221952</v>
      </c>
      <c r="F30">
        <f>ROUND(2*E30,0)/2</f>
        <v>21528</v>
      </c>
      <c r="G30">
        <f>+C30-(C$22+F30*C$8)</f>
        <v>-8.5031999988132156E-3</v>
      </c>
      <c r="K30">
        <f>+G30</f>
        <v>-8.5031999988132156E-3</v>
      </c>
      <c r="O30">
        <f ca="1">+C$11+C$12*$F30</f>
        <v>-7.5809123788635668E-3</v>
      </c>
      <c r="Q30" s="1">
        <f>+C30-15018.5</f>
        <v>42212.696000000004</v>
      </c>
    </row>
    <row r="31" spans="1:21">
      <c r="A31" s="40"/>
      <c r="B31" s="41"/>
      <c r="C31" s="42"/>
      <c r="D31" s="42"/>
      <c r="Q31" s="1"/>
    </row>
    <row r="32" spans="1:21">
      <c r="C32" s="9"/>
      <c r="D32" s="9"/>
      <c r="Q32" s="1"/>
    </row>
    <row r="33" spans="3:17">
      <c r="C33" s="9"/>
      <c r="D33" s="9"/>
      <c r="Q33" s="1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rotectedRanges>
    <protectedRange sqref="A31:D31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2024-02-16T04:25:14Z</dcterms:modified>
</cp:coreProperties>
</file>