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FFE2EC0-F174-4137-840E-762D8E3FA5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01" i="2" l="1"/>
  <c r="F101" i="2" s="1"/>
  <c r="G101" i="2" s="1"/>
  <c r="K101" i="2" s="1"/>
  <c r="Q101" i="2"/>
  <c r="E99" i="2"/>
  <c r="F99" i="2" s="1"/>
  <c r="G99" i="2" s="1"/>
  <c r="K99" i="2" s="1"/>
  <c r="Q99" i="2"/>
  <c r="E100" i="2"/>
  <c r="F100" i="2"/>
  <c r="G100" i="2" s="1"/>
  <c r="K100" i="2" s="1"/>
  <c r="Q100" i="2"/>
  <c r="E103" i="2"/>
  <c r="F103" i="2" s="1"/>
  <c r="G103" i="2" s="1"/>
  <c r="K103" i="2" s="1"/>
  <c r="Q103" i="2"/>
  <c r="E102" i="2"/>
  <c r="F102" i="2"/>
  <c r="D9" i="2"/>
  <c r="C9" i="2"/>
  <c r="Q102" i="2"/>
  <c r="E97" i="2"/>
  <c r="F97" i="2"/>
  <c r="G97" i="2" s="1"/>
  <c r="K97" i="2" s="1"/>
  <c r="Q97" i="2"/>
  <c r="Q98" i="2"/>
  <c r="Q89" i="2"/>
  <c r="C7" i="2"/>
  <c r="G102" i="2"/>
  <c r="K102" i="2"/>
  <c r="E98" i="2"/>
  <c r="F98" i="2" s="1"/>
  <c r="G98" i="2" s="1"/>
  <c r="K98" i="2" s="1"/>
  <c r="E35" i="2"/>
  <c r="F35" i="2" s="1"/>
  <c r="G35" i="2" s="1"/>
  <c r="K35" i="2" s="1"/>
  <c r="E41" i="2"/>
  <c r="F41" i="2"/>
  <c r="Q96" i="2"/>
  <c r="Q88" i="2"/>
  <c r="E24" i="2"/>
  <c r="F24" i="2" s="1"/>
  <c r="G24" i="2" s="1"/>
  <c r="K24" i="2" s="1"/>
  <c r="Q21" i="2"/>
  <c r="Q24" i="2"/>
  <c r="Q33" i="2"/>
  <c r="Q34" i="2"/>
  <c r="Q35" i="2"/>
  <c r="Q36" i="2"/>
  <c r="Q41" i="2"/>
  <c r="Q75" i="2"/>
  <c r="Q76" i="2"/>
  <c r="Q80" i="2"/>
  <c r="G62" i="3"/>
  <c r="C62" i="3"/>
  <c r="G61" i="3"/>
  <c r="C61" i="3"/>
  <c r="G60" i="3"/>
  <c r="C60" i="3"/>
  <c r="G59" i="3"/>
  <c r="C59" i="3"/>
  <c r="G58" i="3"/>
  <c r="C58" i="3"/>
  <c r="G75" i="3"/>
  <c r="C75" i="3"/>
  <c r="G57" i="3"/>
  <c r="C57" i="3"/>
  <c r="G56" i="3"/>
  <c r="C56" i="3"/>
  <c r="G55" i="3"/>
  <c r="C55" i="3"/>
  <c r="G74" i="3"/>
  <c r="C74" i="3"/>
  <c r="G73" i="3"/>
  <c r="C73" i="3"/>
  <c r="G72" i="3"/>
  <c r="C72" i="3"/>
  <c r="E72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71" i="3"/>
  <c r="C71" i="3"/>
  <c r="E71" i="3"/>
  <c r="G39" i="3"/>
  <c r="C39" i="3"/>
  <c r="G38" i="3"/>
  <c r="C38" i="3"/>
  <c r="G37" i="3"/>
  <c r="C37" i="3"/>
  <c r="G36" i="3"/>
  <c r="C36" i="3"/>
  <c r="G35" i="3"/>
  <c r="C35" i="3"/>
  <c r="G34" i="3"/>
  <c r="C34" i="3"/>
  <c r="G70" i="3"/>
  <c r="C70" i="3"/>
  <c r="E70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69" i="3"/>
  <c r="C69" i="3"/>
  <c r="E69" i="3"/>
  <c r="G24" i="3"/>
  <c r="C24" i="3"/>
  <c r="G23" i="3"/>
  <c r="C23" i="3"/>
  <c r="G22" i="3"/>
  <c r="C22" i="3"/>
  <c r="G21" i="3"/>
  <c r="C21" i="3"/>
  <c r="G68" i="3"/>
  <c r="C68" i="3"/>
  <c r="G67" i="3"/>
  <c r="C67" i="3"/>
  <c r="E67" i="3"/>
  <c r="G66" i="3"/>
  <c r="C66" i="3"/>
  <c r="G65" i="3"/>
  <c r="C65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64" i="3"/>
  <c r="C64" i="3"/>
  <c r="E64" i="3"/>
  <c r="G12" i="3"/>
  <c r="C12" i="3"/>
  <c r="G11" i="3"/>
  <c r="C11" i="3"/>
  <c r="G63" i="3"/>
  <c r="C63" i="3"/>
  <c r="Q95" i="2"/>
  <c r="Q94" i="2"/>
  <c r="Q93" i="2"/>
  <c r="Q92" i="2"/>
  <c r="Q91" i="2"/>
  <c r="Q90" i="2"/>
  <c r="Q85" i="2"/>
  <c r="Q84" i="2"/>
  <c r="H62" i="3"/>
  <c r="D62" i="3"/>
  <c r="B62" i="3"/>
  <c r="A62" i="3"/>
  <c r="H61" i="3"/>
  <c r="B61" i="3"/>
  <c r="D61" i="3"/>
  <c r="A61" i="3"/>
  <c r="H60" i="3"/>
  <c r="D60" i="3"/>
  <c r="B60" i="3"/>
  <c r="A60" i="3"/>
  <c r="H59" i="3"/>
  <c r="B59" i="3"/>
  <c r="D59" i="3"/>
  <c r="A59" i="3"/>
  <c r="H58" i="3"/>
  <c r="D58" i="3"/>
  <c r="B58" i="3"/>
  <c r="A58" i="3"/>
  <c r="H75" i="3"/>
  <c r="B75" i="3"/>
  <c r="D75" i="3"/>
  <c r="A75" i="3"/>
  <c r="H57" i="3"/>
  <c r="D57" i="3"/>
  <c r="B57" i="3"/>
  <c r="A57" i="3"/>
  <c r="H56" i="3"/>
  <c r="B56" i="3"/>
  <c r="D56" i="3"/>
  <c r="A56" i="3"/>
  <c r="H55" i="3"/>
  <c r="D55" i="3"/>
  <c r="B55" i="3"/>
  <c r="A55" i="3"/>
  <c r="H74" i="3"/>
  <c r="B74" i="3"/>
  <c r="D74" i="3"/>
  <c r="A74" i="3"/>
  <c r="H73" i="3"/>
  <c r="D73" i="3"/>
  <c r="B73" i="3"/>
  <c r="A73" i="3"/>
  <c r="H72" i="3"/>
  <c r="B72" i="3"/>
  <c r="D72" i="3"/>
  <c r="A72" i="3"/>
  <c r="H54" i="3"/>
  <c r="D54" i="3"/>
  <c r="B54" i="3"/>
  <c r="A54" i="3"/>
  <c r="H53" i="3"/>
  <c r="B53" i="3"/>
  <c r="D53" i="3"/>
  <c r="A53" i="3"/>
  <c r="H52" i="3"/>
  <c r="D52" i="3"/>
  <c r="B52" i="3"/>
  <c r="A52" i="3"/>
  <c r="H51" i="3"/>
  <c r="B51" i="3"/>
  <c r="D51" i="3"/>
  <c r="A51" i="3"/>
  <c r="H50" i="3"/>
  <c r="D50" i="3"/>
  <c r="B50" i="3"/>
  <c r="A50" i="3"/>
  <c r="H49" i="3"/>
  <c r="B49" i="3"/>
  <c r="D49" i="3"/>
  <c r="A49" i="3"/>
  <c r="H48" i="3"/>
  <c r="D48" i="3"/>
  <c r="B48" i="3"/>
  <c r="A48" i="3"/>
  <c r="H47" i="3"/>
  <c r="B47" i="3"/>
  <c r="D47" i="3"/>
  <c r="A47" i="3"/>
  <c r="H46" i="3"/>
  <c r="D46" i="3"/>
  <c r="B46" i="3"/>
  <c r="A46" i="3"/>
  <c r="H45" i="3"/>
  <c r="B45" i="3"/>
  <c r="D45" i="3"/>
  <c r="A45" i="3"/>
  <c r="H44" i="3"/>
  <c r="D44" i="3"/>
  <c r="B44" i="3"/>
  <c r="A44" i="3"/>
  <c r="H43" i="3"/>
  <c r="B43" i="3"/>
  <c r="D43" i="3"/>
  <c r="A43" i="3"/>
  <c r="H42" i="3"/>
  <c r="D42" i="3"/>
  <c r="B42" i="3"/>
  <c r="A42" i="3"/>
  <c r="H41" i="3"/>
  <c r="B41" i="3"/>
  <c r="D41" i="3"/>
  <c r="A41" i="3"/>
  <c r="H40" i="3"/>
  <c r="D40" i="3"/>
  <c r="B40" i="3"/>
  <c r="A40" i="3"/>
  <c r="H71" i="3"/>
  <c r="B71" i="3"/>
  <c r="D71" i="3"/>
  <c r="A71" i="3"/>
  <c r="H39" i="3"/>
  <c r="D39" i="3"/>
  <c r="B39" i="3"/>
  <c r="A39" i="3"/>
  <c r="H38" i="3"/>
  <c r="B38" i="3"/>
  <c r="D38" i="3"/>
  <c r="A38" i="3"/>
  <c r="H37" i="3"/>
  <c r="D37" i="3"/>
  <c r="B37" i="3"/>
  <c r="A37" i="3"/>
  <c r="H36" i="3"/>
  <c r="B36" i="3"/>
  <c r="D36" i="3"/>
  <c r="A36" i="3"/>
  <c r="H35" i="3"/>
  <c r="D35" i="3"/>
  <c r="B35" i="3"/>
  <c r="A35" i="3"/>
  <c r="H34" i="3"/>
  <c r="B34" i="3"/>
  <c r="D34" i="3"/>
  <c r="A34" i="3"/>
  <c r="H70" i="3"/>
  <c r="D70" i="3"/>
  <c r="B70" i="3"/>
  <c r="A70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D28" i="3"/>
  <c r="B28" i="3"/>
  <c r="A28" i="3"/>
  <c r="H27" i="3"/>
  <c r="B27" i="3"/>
  <c r="D27" i="3"/>
  <c r="A27" i="3"/>
  <c r="H26" i="3"/>
  <c r="D26" i="3"/>
  <c r="B26" i="3"/>
  <c r="A26" i="3"/>
  <c r="H25" i="3"/>
  <c r="B25" i="3"/>
  <c r="D25" i="3"/>
  <c r="A25" i="3"/>
  <c r="H69" i="3"/>
  <c r="D69" i="3"/>
  <c r="B69" i="3"/>
  <c r="A69" i="3"/>
  <c r="H24" i="3"/>
  <c r="B24" i="3"/>
  <c r="D24" i="3"/>
  <c r="A24" i="3"/>
  <c r="H23" i="3"/>
  <c r="D23" i="3"/>
  <c r="B23" i="3"/>
  <c r="A23" i="3"/>
  <c r="H22" i="3"/>
  <c r="B22" i="3"/>
  <c r="D22" i="3"/>
  <c r="A22" i="3"/>
  <c r="H21" i="3"/>
  <c r="D21" i="3"/>
  <c r="B21" i="3"/>
  <c r="A21" i="3"/>
  <c r="H68" i="3"/>
  <c r="B68" i="3"/>
  <c r="D68" i="3"/>
  <c r="A68" i="3"/>
  <c r="H67" i="3"/>
  <c r="D67" i="3"/>
  <c r="B67" i="3"/>
  <c r="A67" i="3"/>
  <c r="H66" i="3"/>
  <c r="B66" i="3"/>
  <c r="D66" i="3"/>
  <c r="A66" i="3"/>
  <c r="H65" i="3"/>
  <c r="D65" i="3"/>
  <c r="B65" i="3"/>
  <c r="A65" i="3"/>
  <c r="H20" i="3"/>
  <c r="B20" i="3"/>
  <c r="D20" i="3"/>
  <c r="A20" i="3"/>
  <c r="H19" i="3"/>
  <c r="D19" i="3"/>
  <c r="B19" i="3"/>
  <c r="A19" i="3"/>
  <c r="H18" i="3"/>
  <c r="B18" i="3"/>
  <c r="D18" i="3"/>
  <c r="A18" i="3"/>
  <c r="H17" i="3"/>
  <c r="D17" i="3"/>
  <c r="B17" i="3"/>
  <c r="A17" i="3"/>
  <c r="H16" i="3"/>
  <c r="B16" i="3"/>
  <c r="D16" i="3"/>
  <c r="A16" i="3"/>
  <c r="H15" i="3"/>
  <c r="D15" i="3"/>
  <c r="B15" i="3"/>
  <c r="A15" i="3"/>
  <c r="H14" i="3"/>
  <c r="B14" i="3"/>
  <c r="D14" i="3"/>
  <c r="A14" i="3"/>
  <c r="H13" i="3"/>
  <c r="D13" i="3"/>
  <c r="B13" i="3"/>
  <c r="A13" i="3"/>
  <c r="H64" i="3"/>
  <c r="B64" i="3"/>
  <c r="D64" i="3"/>
  <c r="A64" i="3"/>
  <c r="H12" i="3"/>
  <c r="D12" i="3"/>
  <c r="B12" i="3"/>
  <c r="A12" i="3"/>
  <c r="H11" i="3"/>
  <c r="B11" i="3"/>
  <c r="D11" i="3"/>
  <c r="A11" i="3"/>
  <c r="H63" i="3"/>
  <c r="D63" i="3"/>
  <c r="B63" i="3"/>
  <c r="A63" i="3"/>
  <c r="Q86" i="2"/>
  <c r="Q87" i="2"/>
  <c r="Q83" i="2"/>
  <c r="Q39" i="2"/>
  <c r="Q40" i="2"/>
  <c r="Q42" i="2"/>
  <c r="Q43" i="2"/>
  <c r="Q49" i="2"/>
  <c r="Q73" i="2"/>
  <c r="Q81" i="2"/>
  <c r="Q82" i="2"/>
  <c r="Q63" i="2"/>
  <c r="Q78" i="2"/>
  <c r="Q79" i="2"/>
  <c r="F16" i="2"/>
  <c r="F17" i="2" s="1"/>
  <c r="Q77" i="2"/>
  <c r="Q74" i="2"/>
  <c r="Q72" i="2"/>
  <c r="Q70" i="2"/>
  <c r="Q66" i="2"/>
  <c r="Q65" i="2"/>
  <c r="Q64" i="2"/>
  <c r="Q62" i="2"/>
  <c r="Q71" i="2"/>
  <c r="Q68" i="2"/>
  <c r="Q67" i="2"/>
  <c r="C17" i="2"/>
  <c r="Q69" i="2"/>
  <c r="Q61" i="2"/>
  <c r="Q60" i="2"/>
  <c r="Q44" i="2"/>
  <c r="Q59" i="2"/>
  <c r="Q55" i="2"/>
  <c r="Q53" i="2"/>
  <c r="Q31" i="2"/>
  <c r="Q32" i="2"/>
  <c r="Q37" i="2"/>
  <c r="Q56" i="2"/>
  <c r="Q57" i="2"/>
  <c r="Q47" i="2"/>
  <c r="Q52" i="2"/>
  <c r="Q54" i="2"/>
  <c r="Q22" i="2"/>
  <c r="Q23" i="2"/>
  <c r="Q25" i="2"/>
  <c r="Q26" i="2"/>
  <c r="Q27" i="2"/>
  <c r="Q28" i="2"/>
  <c r="Q29" i="2"/>
  <c r="Q30" i="2"/>
  <c r="Q50" i="2"/>
  <c r="Q51" i="2"/>
  <c r="Q38" i="2"/>
  <c r="Q45" i="2"/>
  <c r="Q46" i="2"/>
  <c r="Q48" i="2"/>
  <c r="Q58" i="2"/>
  <c r="Q35" i="1"/>
  <c r="Q31" i="1"/>
  <c r="Q32" i="1"/>
  <c r="Q33" i="1"/>
  <c r="Q34" i="1"/>
  <c r="Q30" i="1"/>
  <c r="Q29" i="1"/>
  <c r="Q28" i="1"/>
  <c r="Q27" i="1"/>
  <c r="Q23" i="1"/>
  <c r="Q24" i="1"/>
  <c r="Q25" i="1"/>
  <c r="Q26" i="1"/>
  <c r="Q21" i="1"/>
  <c r="C7" i="1"/>
  <c r="C8" i="1"/>
  <c r="E23" i="1"/>
  <c r="F23" i="1"/>
  <c r="C18" i="1"/>
  <c r="Q22" i="1"/>
  <c r="E33" i="2"/>
  <c r="F33" i="2"/>
  <c r="E58" i="2"/>
  <c r="F58" i="2"/>
  <c r="G58" i="2" s="1"/>
  <c r="K58" i="2" s="1"/>
  <c r="E88" i="2"/>
  <c r="F88" i="2" s="1"/>
  <c r="U88" i="2" s="1"/>
  <c r="E74" i="2"/>
  <c r="F74" i="2" s="1"/>
  <c r="G74" i="2" s="1"/>
  <c r="K74" i="2" s="1"/>
  <c r="E49" i="2"/>
  <c r="F49" i="2" s="1"/>
  <c r="G49" i="2" s="1"/>
  <c r="K49" i="2" s="1"/>
  <c r="E43" i="2"/>
  <c r="E26" i="3"/>
  <c r="F43" i="2"/>
  <c r="G43" i="2" s="1"/>
  <c r="K43" i="2" s="1"/>
  <c r="E42" i="2"/>
  <c r="F42" i="2"/>
  <c r="E40" i="2"/>
  <c r="F40" i="2" s="1"/>
  <c r="G40" i="2" s="1"/>
  <c r="K40" i="2" s="1"/>
  <c r="E39" i="2"/>
  <c r="E23" i="3" s="1"/>
  <c r="F39" i="2"/>
  <c r="G39" i="2"/>
  <c r="K39" i="2" s="1"/>
  <c r="E95" i="2"/>
  <c r="F95" i="2" s="1"/>
  <c r="G95" i="2" s="1"/>
  <c r="K95" i="2" s="1"/>
  <c r="E94" i="2"/>
  <c r="F94" i="2"/>
  <c r="G94" i="2"/>
  <c r="E93" i="2"/>
  <c r="F93" i="2"/>
  <c r="G93" i="2" s="1"/>
  <c r="K93" i="2" s="1"/>
  <c r="E92" i="2"/>
  <c r="F92" i="2" s="1"/>
  <c r="G92" i="2" s="1"/>
  <c r="K92" i="2" s="1"/>
  <c r="E91" i="2"/>
  <c r="F91" i="2"/>
  <c r="G91" i="2" s="1"/>
  <c r="K91" i="2" s="1"/>
  <c r="E90" i="2"/>
  <c r="F90" i="2" s="1"/>
  <c r="G90" i="2" s="1"/>
  <c r="K90" i="2" s="1"/>
  <c r="E84" i="2"/>
  <c r="F84" i="2"/>
  <c r="G84" i="2" s="1"/>
  <c r="K84" i="2" s="1"/>
  <c r="E87" i="2"/>
  <c r="F87" i="2" s="1"/>
  <c r="G87" i="2" s="1"/>
  <c r="K87" i="2" s="1"/>
  <c r="E83" i="2"/>
  <c r="E60" i="3"/>
  <c r="E80" i="2"/>
  <c r="F80" i="2"/>
  <c r="G80" i="2"/>
  <c r="K80" i="2" s="1"/>
  <c r="E82" i="2"/>
  <c r="F82" i="2"/>
  <c r="G82" i="2" s="1"/>
  <c r="K82" i="2" s="1"/>
  <c r="E81" i="2"/>
  <c r="E58" i="3" s="1"/>
  <c r="F81" i="2"/>
  <c r="G81" i="2"/>
  <c r="K81" i="2" s="1"/>
  <c r="E79" i="2"/>
  <c r="F79" i="2"/>
  <c r="G79" i="2" s="1"/>
  <c r="K79" i="2" s="1"/>
  <c r="E76" i="2"/>
  <c r="E74" i="3" s="1"/>
  <c r="F76" i="2"/>
  <c r="G76" i="2"/>
  <c r="K76" i="2" s="1"/>
  <c r="E75" i="2"/>
  <c r="E73" i="3" s="1"/>
  <c r="F75" i="2"/>
  <c r="G75" i="2" s="1"/>
  <c r="K75" i="2" s="1"/>
  <c r="E77" i="2"/>
  <c r="F77" i="2"/>
  <c r="G77" i="2"/>
  <c r="K77" i="2" s="1"/>
  <c r="E71" i="2"/>
  <c r="E52" i="3" s="1"/>
  <c r="F71" i="2"/>
  <c r="E69" i="2"/>
  <c r="E60" i="2"/>
  <c r="F60" i="2" s="1"/>
  <c r="G60" i="2" s="1"/>
  <c r="K60" i="2" s="1"/>
  <c r="E27" i="1"/>
  <c r="F27" i="1"/>
  <c r="E25" i="1"/>
  <c r="F25" i="1"/>
  <c r="G25" i="1"/>
  <c r="I25" i="1"/>
  <c r="E34" i="1"/>
  <c r="F34" i="1"/>
  <c r="G34" i="1"/>
  <c r="I34" i="1"/>
  <c r="G33" i="2"/>
  <c r="K33" i="2" s="1"/>
  <c r="E23" i="2"/>
  <c r="F23" i="2" s="1"/>
  <c r="G23" i="2" s="1"/>
  <c r="H23" i="2" s="1"/>
  <c r="G41" i="2"/>
  <c r="K41" i="2"/>
  <c r="E73" i="2"/>
  <c r="E51" i="2"/>
  <c r="F51" i="2"/>
  <c r="G51" i="2" s="1"/>
  <c r="K51" i="2" s="1"/>
  <c r="E50" i="2"/>
  <c r="F50" i="2"/>
  <c r="G50" i="2" s="1"/>
  <c r="K50" i="2" s="1"/>
  <c r="G42" i="2"/>
  <c r="K42" i="2" s="1"/>
  <c r="K94" i="2"/>
  <c r="G71" i="2"/>
  <c r="K71" i="2" s="1"/>
  <c r="E44" i="2"/>
  <c r="E72" i="2"/>
  <c r="F72" i="2"/>
  <c r="G72" i="2" s="1"/>
  <c r="K72" i="2" s="1"/>
  <c r="E70" i="2"/>
  <c r="F70" i="2" s="1"/>
  <c r="G70" i="2" s="1"/>
  <c r="K70" i="2" s="1"/>
  <c r="E66" i="2"/>
  <c r="E47" i="3"/>
  <c r="F66" i="2"/>
  <c r="G66" i="2"/>
  <c r="K66" i="2"/>
  <c r="E65" i="2"/>
  <c r="F65" i="2"/>
  <c r="G65" i="2"/>
  <c r="K65" i="2" s="1"/>
  <c r="E64" i="2"/>
  <c r="F64" i="2" s="1"/>
  <c r="G64" i="2" s="1"/>
  <c r="K64" i="2" s="1"/>
  <c r="E62" i="2"/>
  <c r="F62" i="2"/>
  <c r="G62" i="2"/>
  <c r="K62" i="2" s="1"/>
  <c r="E86" i="2"/>
  <c r="F86" i="2" s="1"/>
  <c r="G86" i="2" s="1"/>
  <c r="J86" i="2" s="1"/>
  <c r="E78" i="2"/>
  <c r="F78" i="2"/>
  <c r="G78" i="2"/>
  <c r="J78" i="2" s="1"/>
  <c r="E63" i="2"/>
  <c r="F63" i="2" s="1"/>
  <c r="G63" i="2" s="1"/>
  <c r="J63" i="2" s="1"/>
  <c r="E68" i="2"/>
  <c r="E49" i="3"/>
  <c r="E67" i="2"/>
  <c r="E48" i="3" s="1"/>
  <c r="E61" i="2"/>
  <c r="F61" i="2"/>
  <c r="G61" i="2" s="1"/>
  <c r="J61" i="2" s="1"/>
  <c r="E59" i="2"/>
  <c r="F59" i="2" s="1"/>
  <c r="G59" i="2" s="1"/>
  <c r="J59" i="2" s="1"/>
  <c r="E55" i="2"/>
  <c r="F55" i="2"/>
  <c r="G55" i="2" s="1"/>
  <c r="J55" i="2" s="1"/>
  <c r="E53" i="2"/>
  <c r="F53" i="2" s="1"/>
  <c r="G53" i="2" s="1"/>
  <c r="J53" i="2" s="1"/>
  <c r="E54" i="2"/>
  <c r="F54" i="2"/>
  <c r="G54" i="2" s="1"/>
  <c r="J54" i="2" s="1"/>
  <c r="E52" i="2"/>
  <c r="E47" i="2"/>
  <c r="F47" i="2"/>
  <c r="G47" i="2" s="1"/>
  <c r="J47" i="2" s="1"/>
  <c r="E57" i="2"/>
  <c r="F57" i="2" s="1"/>
  <c r="G57" i="2" s="1"/>
  <c r="J57" i="2" s="1"/>
  <c r="E56" i="2"/>
  <c r="E38" i="3"/>
  <c r="E48" i="2"/>
  <c r="E31" i="3" s="1"/>
  <c r="F48" i="2"/>
  <c r="G48" i="2"/>
  <c r="J48" i="2" s="1"/>
  <c r="E46" i="2"/>
  <c r="F46" i="2"/>
  <c r="G46" i="2" s="1"/>
  <c r="J46" i="2" s="1"/>
  <c r="E45" i="2"/>
  <c r="E28" i="3" s="1"/>
  <c r="F45" i="2"/>
  <c r="G45" i="2"/>
  <c r="J45" i="2" s="1"/>
  <c r="E38" i="2"/>
  <c r="F38" i="2"/>
  <c r="G38" i="2" s="1"/>
  <c r="J38" i="2" s="1"/>
  <c r="E37" i="2"/>
  <c r="F37" i="2"/>
  <c r="G37" i="2"/>
  <c r="J37" i="2" s="1"/>
  <c r="E32" i="2"/>
  <c r="F32" i="2"/>
  <c r="G32" i="2" s="1"/>
  <c r="J32" i="2" s="1"/>
  <c r="E31" i="2"/>
  <c r="F31" i="2"/>
  <c r="G31" i="2"/>
  <c r="J31" i="2" s="1"/>
  <c r="E30" i="2"/>
  <c r="F30" i="2" s="1"/>
  <c r="G30" i="2" s="1"/>
  <c r="J30" i="2" s="1"/>
  <c r="E18" i="3"/>
  <c r="E29" i="2"/>
  <c r="F29" i="2" s="1"/>
  <c r="G29" i="2" s="1"/>
  <c r="J29" i="2" s="1"/>
  <c r="E17" i="3"/>
  <c r="E28" i="2"/>
  <c r="F28" i="2"/>
  <c r="G28" i="2"/>
  <c r="J28" i="2" s="1"/>
  <c r="E27" i="2"/>
  <c r="E15" i="3" s="1"/>
  <c r="E26" i="2"/>
  <c r="F26" i="2"/>
  <c r="G26" i="2"/>
  <c r="J26" i="2" s="1"/>
  <c r="E25" i="2"/>
  <c r="F25" i="2" s="1"/>
  <c r="G25" i="2" s="1"/>
  <c r="J25" i="2" s="1"/>
  <c r="E22" i="2"/>
  <c r="F22" i="2"/>
  <c r="G22" i="2"/>
  <c r="J22" i="2" s="1"/>
  <c r="E21" i="2"/>
  <c r="E63" i="3" s="1"/>
  <c r="E96" i="2"/>
  <c r="F96" i="2"/>
  <c r="G96" i="2"/>
  <c r="K96" i="2" s="1"/>
  <c r="E36" i="2"/>
  <c r="E68" i="3" s="1"/>
  <c r="F36" i="2"/>
  <c r="G36" i="2"/>
  <c r="K36" i="2" s="1"/>
  <c r="F52" i="2"/>
  <c r="G52" i="2"/>
  <c r="J52" i="2" s="1"/>
  <c r="E45" i="3"/>
  <c r="E41" i="3"/>
  <c r="E19" i="3"/>
  <c r="E42" i="3"/>
  <c r="E12" i="3"/>
  <c r="E43" i="3"/>
  <c r="E29" i="3"/>
  <c r="E57" i="3"/>
  <c r="E46" i="3"/>
  <c r="E32" i="3"/>
  <c r="E25" i="3"/>
  <c r="E33" i="3"/>
  <c r="F44" i="2"/>
  <c r="G44" i="2"/>
  <c r="K44" i="2" s="1"/>
  <c r="E75" i="3"/>
  <c r="E37" i="3"/>
  <c r="E36" i="3"/>
  <c r="E35" i="1"/>
  <c r="F35" i="1"/>
  <c r="G35" i="1"/>
  <c r="J35" i="1"/>
  <c r="E30" i="1"/>
  <c r="F30" i="1"/>
  <c r="G30" i="1"/>
  <c r="J30" i="1"/>
  <c r="E22" i="1"/>
  <c r="F22" i="1"/>
  <c r="G22" i="1"/>
  <c r="H22" i="1"/>
  <c r="E32" i="1"/>
  <c r="F32" i="1"/>
  <c r="G23" i="1"/>
  <c r="E29" i="1"/>
  <c r="F29" i="1"/>
  <c r="G29" i="1"/>
  <c r="J29" i="1"/>
  <c r="G27" i="1"/>
  <c r="I27" i="1"/>
  <c r="E24" i="1"/>
  <c r="F24" i="1"/>
  <c r="G24" i="1"/>
  <c r="E26" i="1"/>
  <c r="F26" i="1"/>
  <c r="G26" i="1"/>
  <c r="I26" i="1"/>
  <c r="E31" i="1"/>
  <c r="F31" i="1"/>
  <c r="G31" i="1"/>
  <c r="I31" i="1"/>
  <c r="E14" i="3"/>
  <c r="F69" i="2"/>
  <c r="G69" i="2"/>
  <c r="K69" i="2" s="1"/>
  <c r="E50" i="3"/>
  <c r="E33" i="1"/>
  <c r="F33" i="1"/>
  <c r="G33" i="1"/>
  <c r="I33" i="1"/>
  <c r="E35" i="3"/>
  <c r="G32" i="1"/>
  <c r="I32" i="1"/>
  <c r="E28" i="1"/>
  <c r="F28" i="1"/>
  <c r="G28" i="1"/>
  <c r="I28" i="1"/>
  <c r="E21" i="1"/>
  <c r="F21" i="1"/>
  <c r="G21" i="1"/>
  <c r="I21" i="1"/>
  <c r="E21" i="3"/>
  <c r="E34" i="2"/>
  <c r="E66" i="3" s="1"/>
  <c r="E85" i="2"/>
  <c r="F85" i="2"/>
  <c r="U85" i="2" s="1"/>
  <c r="E89" i="2"/>
  <c r="F89" i="2"/>
  <c r="G89" i="2" s="1"/>
  <c r="K89" i="2" s="1"/>
  <c r="I23" i="1"/>
  <c r="C11" i="1"/>
  <c r="I24" i="1"/>
  <c r="C12" i="1"/>
  <c r="C16" i="1"/>
  <c r="D18" i="1"/>
  <c r="F68" i="2"/>
  <c r="G68" i="2"/>
  <c r="J68" i="2" s="1"/>
  <c r="F56" i="2"/>
  <c r="G56" i="2"/>
  <c r="J56" i="2" s="1"/>
  <c r="E13" i="3"/>
  <c r="F73" i="2"/>
  <c r="U73" i="2"/>
  <c r="E54" i="3"/>
  <c r="F83" i="2"/>
  <c r="G83" i="2"/>
  <c r="E44" i="3"/>
  <c r="E59" i="3"/>
  <c r="E34" i="3"/>
  <c r="E55" i="3"/>
  <c r="E40" i="3"/>
  <c r="E56" i="3"/>
  <c r="E61" i="3"/>
  <c r="E30" i="3"/>
  <c r="E53" i="3"/>
  <c r="E20" i="3"/>
  <c r="E22" i="3"/>
  <c r="E11" i="3"/>
  <c r="E16" i="3"/>
  <c r="E65" i="3"/>
  <c r="E27" i="3"/>
  <c r="K83" i="2"/>
  <c r="O26" i="1"/>
  <c r="O23" i="1"/>
  <c r="O27" i="1"/>
  <c r="O30" i="1"/>
  <c r="O29" i="1"/>
  <c r="O32" i="1"/>
  <c r="O24" i="1"/>
  <c r="O34" i="1"/>
  <c r="O22" i="1"/>
  <c r="O35" i="1"/>
  <c r="O21" i="1"/>
  <c r="O33" i="1"/>
  <c r="O25" i="1"/>
  <c r="O28" i="1"/>
  <c r="O31" i="1"/>
  <c r="C11" i="2"/>
  <c r="C12" i="2"/>
  <c r="E24" i="3" l="1"/>
  <c r="E62" i="3"/>
  <c r="F21" i="2"/>
  <c r="G21" i="2" s="1"/>
  <c r="J21" i="2" s="1"/>
  <c r="F27" i="2"/>
  <c r="G27" i="2" s="1"/>
  <c r="J27" i="2" s="1"/>
  <c r="F34" i="2"/>
  <c r="G34" i="2" s="1"/>
  <c r="K34" i="2" s="1"/>
  <c r="F67" i="2"/>
  <c r="G67" i="2" s="1"/>
  <c r="J67" i="2" s="1"/>
  <c r="E51" i="3"/>
  <c r="E39" i="3"/>
  <c r="O101" i="2"/>
  <c r="O103" i="2"/>
  <c r="O100" i="2"/>
  <c r="O99" i="2"/>
  <c r="C16" i="2"/>
  <c r="D18" i="2" s="1"/>
  <c r="O82" i="2"/>
  <c r="O43" i="2"/>
  <c r="O24" i="2"/>
  <c r="O22" i="2"/>
  <c r="O92" i="2"/>
  <c r="O61" i="2"/>
  <c r="O36" i="2"/>
  <c r="O39" i="2"/>
  <c r="O63" i="2"/>
  <c r="O75" i="2"/>
  <c r="O50" i="2"/>
  <c r="O35" i="2"/>
  <c r="O84" i="2"/>
  <c r="O28" i="2"/>
  <c r="O89" i="2"/>
  <c r="O71" i="2"/>
  <c r="O74" i="2"/>
  <c r="O25" i="2"/>
  <c r="O29" i="2"/>
  <c r="O42" i="2"/>
  <c r="O41" i="2"/>
  <c r="O97" i="2"/>
  <c r="O102" i="2"/>
  <c r="O58" i="2"/>
  <c r="O40" i="2"/>
  <c r="O87" i="2"/>
  <c r="O57" i="2"/>
  <c r="O56" i="2"/>
  <c r="O64" i="2"/>
  <c r="O52" i="2"/>
  <c r="O88" i="2"/>
  <c r="O38" i="2"/>
  <c r="O60" i="2"/>
  <c r="O91" i="2"/>
  <c r="O90" i="2"/>
  <c r="O94" i="2"/>
  <c r="O83" i="2"/>
  <c r="O33" i="2"/>
  <c r="O78" i="2"/>
  <c r="O66" i="2"/>
  <c r="O81" i="2"/>
  <c r="O30" i="2"/>
  <c r="O32" i="2"/>
  <c r="O45" i="2"/>
  <c r="O67" i="2"/>
  <c r="O54" i="2"/>
  <c r="O55" i="2"/>
  <c r="O80" i="2"/>
  <c r="O69" i="2"/>
  <c r="O98" i="2"/>
  <c r="O79" i="2"/>
  <c r="O85" i="2"/>
  <c r="O68" i="2"/>
  <c r="O96" i="2"/>
  <c r="C15" i="2"/>
  <c r="O48" i="2"/>
  <c r="O62" i="2"/>
  <c r="O51" i="2"/>
  <c r="O26" i="2"/>
  <c r="O49" i="2"/>
  <c r="O23" i="2"/>
  <c r="O76" i="2"/>
  <c r="O37" i="2"/>
  <c r="O77" i="2"/>
  <c r="O27" i="2"/>
  <c r="O73" i="2"/>
  <c r="O31" i="2"/>
  <c r="O65" i="2"/>
  <c r="O53" i="2"/>
  <c r="O86" i="2"/>
  <c r="O47" i="2"/>
  <c r="O70" i="2"/>
  <c r="O21" i="2"/>
  <c r="O93" i="2"/>
  <c r="O46" i="2"/>
  <c r="O95" i="2"/>
  <c r="O34" i="2"/>
  <c r="O72" i="2"/>
  <c r="O59" i="2"/>
  <c r="O44" i="2"/>
  <c r="C18" i="2" l="1"/>
  <c r="F18" i="2"/>
  <c r="F19" i="2" s="1"/>
</calcChain>
</file>

<file path=xl/sharedStrings.xml><?xml version="1.0" encoding="utf-8"?>
<sst xmlns="http://schemas.openxmlformats.org/spreadsheetml/2006/main" count="840" uniqueCount="394">
  <si>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</si>
  <si>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</si>
  <si>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</si>
  <si>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</si>
  <si>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</si>
  <si>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</si>
  <si>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</si>
  <si>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</si>
  <si>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</si>
  <si>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</si>
  <si>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</si>
  <si>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</si>
  <si>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</si>
  <si>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</si>
  <si>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</si>
  <si>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</si>
  <si>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</si>
  <si>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</si>
  <si>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</si>
  <si>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</si>
  <si>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</si>
  <si>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</si>
  <si>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</si>
  <si>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</si>
  <si>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</si>
  <si>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</si>
  <si>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</si>
  <si>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</si>
  <si>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</si>
  <si>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</si>
  <si>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RT LMi</t>
  </si>
  <si>
    <t>IBVS 4711</t>
  </si>
  <si>
    <t>I</t>
  </si>
  <si>
    <t>IBVS 4472</t>
  </si>
  <si>
    <t>II</t>
  </si>
  <si>
    <t>IBVS 4383</t>
  </si>
  <si>
    <t>IBVS 2344</t>
  </si>
  <si>
    <t>IBVS</t>
  </si>
  <si>
    <t>Nelson</t>
  </si>
  <si>
    <t>IBVS 5493</t>
  </si>
  <si>
    <t>IBVS 5484</t>
  </si>
  <si>
    <t>RHN 2005</t>
  </si>
  <si>
    <t>IBVS 5602</t>
  </si>
  <si>
    <t>IBVS 5296</t>
  </si>
  <si>
    <t>IBVS 5623</t>
  </si>
  <si>
    <t>IBVS 5643</t>
  </si>
  <si>
    <t>EW/KW</t>
  </si>
  <si>
    <t># of data points:</t>
  </si>
  <si>
    <t>RT LMi / GSC 02505-00412</t>
  </si>
  <si>
    <t>IBVS 5672</t>
  </si>
  <si>
    <t>IBVS 5657</t>
  </si>
  <si>
    <t>IBVS 5731</t>
  </si>
  <si>
    <t>IBVS 5438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</si>
  <si>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</si>
  <si>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</si>
  <si>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</si>
  <si>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</si>
  <si>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</si>
  <si>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</si>
  <si>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IBVS 5814</t>
  </si>
  <si>
    <t>Start of linear fit &gt;&gt;&gt;&gt;&gt;&gt;&gt;&gt;&gt;&gt;&gt;&gt;&gt;&gt;&gt;&gt;&gt;&gt;&gt;&gt;&gt;</t>
  </si>
  <si>
    <t>IBVS 5875</t>
  </si>
  <si>
    <t>IBVS 5874</t>
  </si>
  <si>
    <t>IBVS 5894</t>
  </si>
  <si>
    <t>IBVS 5898</t>
  </si>
  <si>
    <t>OEJV 0107</t>
  </si>
  <si>
    <t>IBVS 5945</t>
  </si>
  <si>
    <t>Add cycle</t>
  </si>
  <si>
    <t>Old Cycle</t>
  </si>
  <si>
    <t>IBVS 5918</t>
  </si>
  <si>
    <t>IBVS 5959</t>
  </si>
  <si>
    <t>IBVS 5992</t>
  </si>
  <si>
    <t>JAVSO..38...85</t>
  </si>
  <si>
    <t>IBVS 6029</t>
  </si>
  <si>
    <t>BAD</t>
  </si>
  <si>
    <t>IBVS 6063</t>
  </si>
  <si>
    <t>IBVS 6131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</si>
  <si>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</si>
  <si>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</si>
  <si>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</si>
  <si>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</si>
  <si>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</si>
  <si>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</si>
  <si>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</si>
  <si>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</si>
  <si>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</si>
  <si>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</si>
  <si>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</si>
  <si>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</si>
  <si>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IBVS 6167</t>
  </si>
  <si>
    <t>2435868.483 </t>
  </si>
  <si>
    <t> 29.01.1957 23:35 </t>
  </si>
  <si>
    <t> 0.008 </t>
  </si>
  <si>
    <t>P </t>
  </si>
  <si>
    <t> L.Meinumger </t>
  </si>
  <si>
    <t>IBVS 2343 </t>
  </si>
  <si>
    <t>2444988.3555 </t>
  </si>
  <si>
    <t> 18.01.1982 20:31 </t>
  </si>
  <si>
    <t> 0.0002 </t>
  </si>
  <si>
    <t>E </t>
  </si>
  <si>
    <t>?</t>
  </si>
  <si>
    <t> M.Hoffmann </t>
  </si>
  <si>
    <t>IBVS 2344 </t>
  </si>
  <si>
    <t>2445002.4147 </t>
  </si>
  <si>
    <t> 01.02.1982 21:57 </t>
  </si>
  <si>
    <t> 0.0000 </t>
  </si>
  <si>
    <t>2449416.3246 </t>
  </si>
  <si>
    <t> 04.03.1994 19:47 </t>
  </si>
  <si>
    <t> 0.0003 </t>
  </si>
  <si>
    <t>o</t>
  </si>
  <si>
    <t> F.Agerer </t>
  </si>
  <si>
    <t>BAVM 68 </t>
  </si>
  <si>
    <t>2449786.3694 </t>
  </si>
  <si>
    <t> 09.03.1995 20:51 </t>
  </si>
  <si>
    <t> 0.0010 </t>
  </si>
  <si>
    <t> W.Moschner </t>
  </si>
  <si>
    <t>BAVM 91 </t>
  </si>
  <si>
    <t>2449788.4303 </t>
  </si>
  <si>
    <t> 11.03.1995 22:19 </t>
  </si>
  <si>
    <t> -0.0001 </t>
  </si>
  <si>
    <t> W.&amp;J.Moschner </t>
  </si>
  <si>
    <t>2449796.3028 </t>
  </si>
  <si>
    <t> 19.03.1995 19:16 </t>
  </si>
  <si>
    <t> -0.0009 </t>
  </si>
  <si>
    <t>2450080.6786 </t>
  </si>
  <si>
    <t> 29.12.1995 04:17 </t>
  </si>
  <si>
    <t> -0.0004 </t>
  </si>
  <si>
    <t>2450154.3495 </t>
  </si>
  <si>
    <t> 11.03.1996 20:23 </t>
  </si>
  <si>
    <t>BAVM 99 </t>
  </si>
  <si>
    <t>2450898.3730 </t>
  </si>
  <si>
    <t> 25.03.1998 20:57 </t>
  </si>
  <si>
    <t> -0.0022 </t>
  </si>
  <si>
    <t>BAVM 117 </t>
  </si>
  <si>
    <t>2451602.4688 </t>
  </si>
  <si>
    <t> 27.02.2000 23:15 </t>
  </si>
  <si>
    <t> -0.0024 </t>
  </si>
  <si>
    <t>B;V</t>
  </si>
  <si>
    <t>BAVM 152 </t>
  </si>
  <si>
    <t>2451641.4637 </t>
  </si>
  <si>
    <t> 06.04.2000 23:07 </t>
  </si>
  <si>
    <t> 0.0011 </t>
  </si>
  <si>
    <t> K.&amp; M.Rätz </t>
  </si>
  <si>
    <t>2451654.3948 </t>
  </si>
  <si>
    <t> 19.04.2000 21:28 </t>
  </si>
  <si>
    <t> -0.0025 </t>
  </si>
  <si>
    <t> R.Diethelm </t>
  </si>
  <si>
    <t> BBS 122 </t>
  </si>
  <si>
    <t>2451926.5850 </t>
  </si>
  <si>
    <t> 17.01.2001 02:02 </t>
  </si>
  <si>
    <t> -0.0028 </t>
  </si>
  <si>
    <t> BBS 124 </t>
  </si>
  <si>
    <t>2452337.1189 </t>
  </si>
  <si>
    <t> 03.03.2002 14:51 </t>
  </si>
  <si>
    <t> -0.0041 </t>
  </si>
  <si>
    <t> Nakajima </t>
  </si>
  <si>
    <t>VSB 40 </t>
  </si>
  <si>
    <t>2452338.0551 </t>
  </si>
  <si>
    <t> 04.03.2002 13:19 </t>
  </si>
  <si>
    <t> -0.0052 </t>
  </si>
  <si>
    <t>2452338.4296 </t>
  </si>
  <si>
    <t> 04.03.2002 22:18 </t>
  </si>
  <si>
    <t> -0.0056 </t>
  </si>
  <si>
    <t>-I</t>
  </si>
  <si>
    <t>2452339.5564 </t>
  </si>
  <si>
    <t> 06.03.2002 01:21 </t>
  </si>
  <si>
    <t>19570</t>
  </si>
  <si>
    <t> -0.0036 </t>
  </si>
  <si>
    <t>BAVM 158 </t>
  </si>
  <si>
    <t>2452351.5523 </t>
  </si>
  <si>
    <t> 18.03.2002 01:15 </t>
  </si>
  <si>
    <t>19602</t>
  </si>
  <si>
    <t> -0.0050 </t>
  </si>
  <si>
    <t>C </t>
  </si>
  <si>
    <t>ns</t>
  </si>
  <si>
    <t> S.Dvorak </t>
  </si>
  <si>
    <t> JAAVSO 38;85 </t>
  </si>
  <si>
    <t>2452354.5517 </t>
  </si>
  <si>
    <t> 21.03.2002 01:14 </t>
  </si>
  <si>
    <t>19610</t>
  </si>
  <si>
    <t>2452368.4239 </t>
  </si>
  <si>
    <t> 03.04.2002 22:10 </t>
  </si>
  <si>
    <t>19647</t>
  </si>
  <si>
    <t> -0.0047 </t>
  </si>
  <si>
    <t> BBS 128 </t>
  </si>
  <si>
    <t>2452403.6660 </t>
  </si>
  <si>
    <t> 09.05.2002 03:59 </t>
  </si>
  <si>
    <t>19741</t>
  </si>
  <si>
    <t> -0.0049 </t>
  </si>
  <si>
    <t>2452689.7270 </t>
  </si>
  <si>
    <t> 19.02.2003 05:26 </t>
  </si>
  <si>
    <t>20504</t>
  </si>
  <si>
    <t> -0.0064 </t>
  </si>
  <si>
    <t>2452693.4750 </t>
  </si>
  <si>
    <t> 22.02.2003 23:24 </t>
  </si>
  <si>
    <t>20514</t>
  </si>
  <si>
    <t> -0.0076 </t>
  </si>
  <si>
    <t> BBS 129 </t>
  </si>
  <si>
    <t>2452693.4768 </t>
  </si>
  <si>
    <t> 22.02.2003 23:26 </t>
  </si>
  <si>
    <t> -0.0058 </t>
  </si>
  <si>
    <t>2452693.6635 </t>
  </si>
  <si>
    <t> 23.02.2003 03:55 </t>
  </si>
  <si>
    <t>20514.5</t>
  </si>
  <si>
    <t> -0.0065 </t>
  </si>
  <si>
    <t>2452715.4104 </t>
  </si>
  <si>
    <t> 16.03.2003 21:50 </t>
  </si>
  <si>
    <t>20572.5</t>
  </si>
  <si>
    <t>BAVM 172 </t>
  </si>
  <si>
    <t>2452744.4651 </t>
  </si>
  <si>
    <t> 14.04.2003 23:09 </t>
  </si>
  <si>
    <t>20650</t>
  </si>
  <si>
    <t> -0.0063 </t>
  </si>
  <si>
    <t> W.Proksch </t>
  </si>
  <si>
    <t>2452964.9170 </t>
  </si>
  <si>
    <t> 21.11.2003 10:00 </t>
  </si>
  <si>
    <t>21238</t>
  </si>
  <si>
    <t> -0.0062 </t>
  </si>
  <si>
    <t>2452997.9093 </t>
  </si>
  <si>
    <t> 24.12.2003 09:49 </t>
  </si>
  <si>
    <t>21326</t>
  </si>
  <si>
    <t> -0.0067 </t>
  </si>
  <si>
    <t> R.Nelson </t>
  </si>
  <si>
    <t>IBVS 5493 </t>
  </si>
  <si>
    <t>2453006.9073 </t>
  </si>
  <si>
    <t> 02.01.2004 09:46 </t>
  </si>
  <si>
    <t>21350</t>
  </si>
  <si>
    <t>IBVS 5602 </t>
  </si>
  <si>
    <t>2453070.4538 </t>
  </si>
  <si>
    <t> 05.03.2004 22:53 </t>
  </si>
  <si>
    <t>21519.5</t>
  </si>
  <si>
    <t> -0.0088 </t>
  </si>
  <si>
    <t> v.Poschinger </t>
  </si>
  <si>
    <t>2453107.3865 </t>
  </si>
  <si>
    <t> 11.04.2004 21:16 </t>
  </si>
  <si>
    <t>21618</t>
  </si>
  <si>
    <t> -0.0055 </t>
  </si>
  <si>
    <t>BAVM 173 </t>
  </si>
  <si>
    <t>2453110.3863 </t>
  </si>
  <si>
    <t> 14.04.2004 21:16 </t>
  </si>
  <si>
    <t>21626</t>
  </si>
  <si>
    <t> -0.0051 </t>
  </si>
  <si>
    <t>2453409.5701 </t>
  </si>
  <si>
    <t> 08.02.2005 01:40 </t>
  </si>
  <si>
    <t>22424</t>
  </si>
  <si>
    <t>2453411.4442 </t>
  </si>
  <si>
    <t> 09.02.2005 22:39 </t>
  </si>
  <si>
    <t>22429</t>
  </si>
  <si>
    <t> M.Drozdz et al. </t>
  </si>
  <si>
    <t>IBVS 5623 </t>
  </si>
  <si>
    <t>2453411.6310 </t>
  </si>
  <si>
    <t> 10.02.2005 03:08 </t>
  </si>
  <si>
    <t>22429.5</t>
  </si>
  <si>
    <t> -0.0070 </t>
  </si>
  <si>
    <t>2453465.8072 </t>
  </si>
  <si>
    <t> 05.04.2005 07:22 </t>
  </si>
  <si>
    <t>22574</t>
  </si>
  <si>
    <t> R. Nelson </t>
  </si>
  <si>
    <t>IBVS 5672 </t>
  </si>
  <si>
    <t>2453752.6205 </t>
  </si>
  <si>
    <t> 17.01.2006 02:53 </t>
  </si>
  <si>
    <t>23339</t>
  </si>
  <si>
    <t> -0.0054 </t>
  </si>
  <si>
    <t> Poschinger </t>
  </si>
  <si>
    <t>BAVM 178 </t>
  </si>
  <si>
    <t>2454152.6574 </t>
  </si>
  <si>
    <t> 21.02.2007 03:46 </t>
  </si>
  <si>
    <t>24406</t>
  </si>
  <si>
    <t> -0.0060 </t>
  </si>
  <si>
    <t>IBVS 5814 </t>
  </si>
  <si>
    <t>2454199.3339 </t>
  </si>
  <si>
    <t> 08.04.2007 20:00 </t>
  </si>
  <si>
    <t>24530.5</t>
  </si>
  <si>
    <t> -0.0068 </t>
  </si>
  <si>
    <t> F.Walter </t>
  </si>
  <si>
    <t>BAVM 186 </t>
  </si>
  <si>
    <t>2454410.5999 </t>
  </si>
  <si>
    <t> 06.11.2007 02:23 </t>
  </si>
  <si>
    <t>25094</t>
  </si>
  <si>
    <t> -0.0071 </t>
  </si>
  <si>
    <t> S.Parimucha et al. </t>
  </si>
  <si>
    <t>IBVS 5898 </t>
  </si>
  <si>
    <t>2454512.3908 </t>
  </si>
  <si>
    <t> 15.02.2008 21:22 </t>
  </si>
  <si>
    <t>25365.5</t>
  </si>
  <si>
    <t> M.&amp; K.Rätz </t>
  </si>
  <si>
    <t>BAVM 209 </t>
  </si>
  <si>
    <t>2454525.3253 </t>
  </si>
  <si>
    <t> 28.02.2008 19:48 </t>
  </si>
  <si>
    <t>25400</t>
  </si>
  <si>
    <t> -0.0066 </t>
  </si>
  <si>
    <t>2454525.5127 </t>
  </si>
  <si>
    <t> 29.02.2008 00:18 </t>
  </si>
  <si>
    <t>25400.5</t>
  </si>
  <si>
    <t>2454530.3866 </t>
  </si>
  <si>
    <t> 04.03.2008 21:16 </t>
  </si>
  <si>
    <t>25413.5</t>
  </si>
  <si>
    <t>2454532.4483 </t>
  </si>
  <si>
    <t> 06.03.2008 22:45 </t>
  </si>
  <si>
    <t>25419</t>
  </si>
  <si>
    <t>BAVM 201 </t>
  </si>
  <si>
    <t>2454532.6362 </t>
  </si>
  <si>
    <t> 07.03.2008 03:16 </t>
  </si>
  <si>
    <t>25419.5</t>
  </si>
  <si>
    <t>2454556.8184 </t>
  </si>
  <si>
    <t> 31.03.2008 07:38 </t>
  </si>
  <si>
    <t>25484</t>
  </si>
  <si>
    <t>IBVS 5875 </t>
  </si>
  <si>
    <t>2454828.6332 </t>
  </si>
  <si>
    <t> 28.12.2008 03:11 </t>
  </si>
  <si>
    <t>26209</t>
  </si>
  <si>
    <t> -0.0074 </t>
  </si>
  <si>
    <t>2454860.8769 </t>
  </si>
  <si>
    <t> 29.01.2009 09:02 </t>
  </si>
  <si>
    <t>26295</t>
  </si>
  <si>
    <t>IBVS 5894 </t>
  </si>
  <si>
    <t>2454893.3065 </t>
  </si>
  <si>
    <t> 02.03.2009 19:21 </t>
  </si>
  <si>
    <t>26381.5</t>
  </si>
  <si>
    <t>2454912.4204 </t>
  </si>
  <si>
    <t> 21.03.2009 22:05 </t>
  </si>
  <si>
    <t>26432.5</t>
  </si>
  <si>
    <t> -0.0143 </t>
  </si>
  <si>
    <t> Y.Ogmen </t>
  </si>
  <si>
    <t>2454931.3633 </t>
  </si>
  <si>
    <t> 09.04.2009 20:43 </t>
  </si>
  <si>
    <t>26483</t>
  </si>
  <si>
    <t> -0.0048 </t>
  </si>
  <si>
    <t>R</t>
  </si>
  <si>
    <t> R.Ehrenberger </t>
  </si>
  <si>
    <t>OEJV 0107 </t>
  </si>
  <si>
    <t>2455180.4928 </t>
  </si>
  <si>
    <t> 14.12.2009 23:49 </t>
  </si>
  <si>
    <t>27147.5</t>
  </si>
  <si>
    <t> -0.0083 </t>
  </si>
  <si>
    <t>IBVS 5980 </t>
  </si>
  <si>
    <t>2455212.5474 </t>
  </si>
  <si>
    <t> 16.01.2010 01:08 </t>
  </si>
  <si>
    <t>27233</t>
  </si>
  <si>
    <t> -0.0092 </t>
  </si>
  <si>
    <t>2455245.9178 </t>
  </si>
  <si>
    <t> 18.02.2010 10:01 </t>
  </si>
  <si>
    <t>27322</t>
  </si>
  <si>
    <t>IBVS 5945 </t>
  </si>
  <si>
    <t>2455275.3480 </t>
  </si>
  <si>
    <t> 19.03.2010 20:21 </t>
  </si>
  <si>
    <t>27400.5</t>
  </si>
  <si>
    <t>BAVM 214 </t>
  </si>
  <si>
    <t>2455583.9049 </t>
  </si>
  <si>
    <t> 22.01.2011 09:43 </t>
  </si>
  <si>
    <t>28223.5</t>
  </si>
  <si>
    <t> -0.0080 </t>
  </si>
  <si>
    <t>IBVS 5992 </t>
  </si>
  <si>
    <t>2455622.3333 </t>
  </si>
  <si>
    <t> 01.03.2011 19:59 </t>
  </si>
  <si>
    <t>28326</t>
  </si>
  <si>
    <t> -0.0087 </t>
  </si>
  <si>
    <t>IBVS 6044 </t>
  </si>
  <si>
    <t>2456008.6851 </t>
  </si>
  <si>
    <t> 22.03.2012 04:26 </t>
  </si>
  <si>
    <t>29356.5</t>
  </si>
  <si>
    <t> -0.0099 </t>
  </si>
  <si>
    <t>IBVS 6029 </t>
  </si>
  <si>
    <t>2456014.6862 </t>
  </si>
  <si>
    <t> 28.03.2012 04:28 </t>
  </si>
  <si>
    <t>29372.5</t>
  </si>
  <si>
    <t> -0.0075 </t>
  </si>
  <si>
    <t>2456312.9315 </t>
  </si>
  <si>
    <t> 20.01.2013 10:21 </t>
  </si>
  <si>
    <t>30168</t>
  </si>
  <si>
    <t> -0.0094 </t>
  </si>
  <si>
    <t>IBVS 6063 </t>
  </si>
  <si>
    <t>2456746.3370 </t>
  </si>
  <si>
    <t> 29.03.2014 20:05 </t>
  </si>
  <si>
    <t>31324</t>
  </si>
  <si>
    <t> -0.0091 </t>
  </si>
  <si>
    <t> W.Moschner &amp; P.Frank </t>
  </si>
  <si>
    <t>BAVM 239 </t>
  </si>
  <si>
    <t>2457022.8386 </t>
  </si>
  <si>
    <t> 31.12.2014 08:07 </t>
  </si>
  <si>
    <t>32061.5</t>
  </si>
  <si>
    <t> -0.0096 </t>
  </si>
  <si>
    <t>IBVS 6131 </t>
  </si>
  <si>
    <t>IBVS 6196</t>
  </si>
  <si>
    <t>OEJV 0179</t>
  </si>
  <si>
    <t>IBVS 2343</t>
  </si>
  <si>
    <t>IBVS 5980</t>
  </si>
  <si>
    <t>JAVSO..44..164</t>
  </si>
  <si>
    <t>OEJV 0211</t>
  </si>
  <si>
    <t>RHN 2021</t>
  </si>
  <si>
    <t>IBVS 6262</t>
  </si>
  <si>
    <t>JBAV, 60</t>
  </si>
  <si>
    <t>VSB, 91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</si>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</sst>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1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4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9" fillId="0" borderId="0"/>
    <xf numFmtId="0" fontId="9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0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8" fillId="0" borderId="0" xfId="0" applyFont="1" applyAlignment="1"/>
    <xf numFmtId="0" fontId="6" fillId="24" borderId="11" xfId="28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20" fillId="0" borderId="0" xfId="39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5" borderId="18" xfId="0" applyFont="1" applyFill="1" applyBorder="1" applyAlignment="1">
      <alignment horizontal="left" vertical="top" wrapText="1" indent="1"/>
    </xf>
    <xf numFmtId="0" fontId="5" fillId="25" borderId="18" xfId="0" applyFont="1" applyFill="1" applyBorder="1" applyAlignment="1">
      <alignment horizontal="center" vertical="top" wrapText="1"/>
    </xf>
    <xf numFmtId="0" fontId="5" fillId="25" borderId="18" xfId="0" applyFont="1" applyFill="1" applyBorder="1" applyAlignment="1">
      <alignment horizontal="right" vertical="top" wrapText="1"/>
    </xf>
    <xf numFmtId="0" fontId="20" fillId="25" borderId="18" xfId="39" applyFill="1" applyBorder="1" applyAlignment="1" applyProtection="1">
      <alignment horizontal="right" vertical="top" wrapText="1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22" fontId="13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0" borderId="11" xfId="0" applyFont="1" applyBorder="1" applyAlignment="1">
      <alignment horizontal="left" vertical="center"/>
    </xf>
    <xf numFmtId="0" fontId="21" fillId="0" borderId="5" xfId="0" applyFont="1" applyBorder="1" applyAlignme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24" borderId="0" xfId="28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7" fillId="0" borderId="0" xfId="44" applyFont="1" applyAlignment="1">
      <alignment vertical="center"/>
    </xf>
    <xf numFmtId="0" fontId="37" fillId="0" borderId="0" xfId="44" applyFont="1" applyAlignment="1">
      <alignment horizontal="center" vertical="center"/>
    </xf>
    <xf numFmtId="0" fontId="37" fillId="0" borderId="0" xfId="44" applyFont="1" applyAlignment="1">
      <alignment horizontal="left" vertical="center"/>
    </xf>
    <xf numFmtId="0" fontId="37" fillId="0" borderId="0" xfId="43" applyFont="1" applyAlignment="1">
      <alignment vertical="center" wrapText="1"/>
    </xf>
    <xf numFmtId="0" fontId="37" fillId="0" borderId="0" xfId="43" applyFont="1" applyAlignment="1">
      <alignment horizontal="center" vertical="center" wrapText="1"/>
    </xf>
    <xf numFmtId="0" fontId="37" fillId="0" borderId="0" xfId="43" applyFont="1" applyAlignment="1">
      <alignment horizontal="left" vertical="center" wrapText="1"/>
    </xf>
    <xf numFmtId="0" fontId="12" fillId="0" borderId="0" xfId="45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0" fillId="0" borderId="0" xfId="43" applyFont="1" applyAlignment="1">
      <alignment vertical="center"/>
    </xf>
    <xf numFmtId="0" fontId="40" fillId="0" borderId="0" xfId="43" applyFont="1" applyAlignment="1">
      <alignment horizontal="center" vertical="center"/>
    </xf>
    <xf numFmtId="0" fontId="40" fillId="0" borderId="0" xfId="43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166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41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" xfId="43" xr:uid="{00000000-0005-0000-0000-00002B000000}"/>
    <cellStyle name="Normal_A_1" xfId="44" xr:uid="{00000000-0005-0000-0000-00002C000000}"/>
    <cellStyle name="Normal_D" xfId="45" xr:uid="{00000000-0005-0000-0000-00002D000000}"/>
    <cellStyle name="Note" xfId="46" builtinId="10" customBuiltin="1"/>
    <cellStyle name="Output" xfId="47" builtinId="21" customBuiltin="1"/>
    <cellStyle name="Title" xfId="48" builtinId="15" customBuiltin="1"/>
    <cellStyle name="Total" xfId="49" builtinId="25" customBuiltin="1"/>
    <cellStyle name="Warning Text" xfId="5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886797071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A5-4695-9C36-C276AB0ED7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A5-4695-9C36-C276AB0ED7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A5-4695-9C36-C276AB0ED7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1.4757199482119177E-2</c:v>
                </c:pt>
                <c:pt idx="69">
                  <c:v>1.4099948632065207E-2</c:v>
                </c:pt>
                <c:pt idx="70">
                  <c:v>1.3213614227424841E-2</c:v>
                </c:pt>
                <c:pt idx="71">
                  <c:v>1.405498078383971E-2</c:v>
                </c:pt>
                <c:pt idx="72">
                  <c:v>1.3196347339544445E-2</c:v>
                </c:pt>
                <c:pt idx="73">
                  <c:v>1.3646668849105481E-2</c:v>
                </c:pt>
                <c:pt idx="74">
                  <c:v>1.4288035410572775E-2</c:v>
                </c:pt>
                <c:pt idx="75">
                  <c:v>1.3937247567810118E-2</c:v>
                </c:pt>
                <c:pt idx="76">
                  <c:v>1.7393597299815156E-2</c:v>
                </c:pt>
                <c:pt idx="77">
                  <c:v>1.7776746950403322E-2</c:v>
                </c:pt>
                <c:pt idx="78">
                  <c:v>1.8344093048654031E-2</c:v>
                </c:pt>
                <c:pt idx="79">
                  <c:v>2.0485459608607925E-2</c:v>
                </c:pt>
                <c:pt idx="80">
                  <c:v>-7.7231807270436548E-2</c:v>
                </c:pt>
                <c:pt idx="81">
                  <c:v>2.0391809681314044E-2</c:v>
                </c:pt>
                <c:pt idx="82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A5-4695-9C36-C276AB0ED7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A5-4695-9C36-C276AB0ED7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A5-4695-9C36-C276AB0ED7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A5-4695-9C36-C276AB0ED7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4.6668741033566155E-3</c:v>
                </c:pt>
                <c:pt idx="1">
                  <c:v>7.526343063658127E-3</c:v>
                </c:pt>
                <c:pt idx="2">
                  <c:v>7.5307512891878824E-3</c:v>
                </c:pt>
                <c:pt idx="3">
                  <c:v>8.914699000169576E-3</c:v>
                </c:pt>
                <c:pt idx="4">
                  <c:v>9.0307234961127456E-3</c:v>
                </c:pt>
                <c:pt idx="5">
                  <c:v>9.0313700358571093E-3</c:v>
                </c:pt>
                <c:pt idx="6">
                  <c:v>9.0338386421537718E-3</c:v>
                </c:pt>
                <c:pt idx="7">
                  <c:v>9.1230023505356299E-3</c:v>
                </c:pt>
                <c:pt idx="8">
                  <c:v>9.1461014523115496E-3</c:v>
                </c:pt>
                <c:pt idx="9">
                  <c:v>9.3793847473462207E-3</c:v>
                </c:pt>
                <c:pt idx="10">
                  <c:v>9.6001486818763845E-3</c:v>
                </c:pt>
                <c:pt idx="11">
                  <c:v>9.6123741606789076E-3</c:v>
                </c:pt>
                <c:pt idx="12">
                  <c:v>9.6164297281662817E-3</c:v>
                </c:pt>
                <c:pt idx="13">
                  <c:v>9.7017729744223527E-3</c:v>
                </c:pt>
                <c:pt idx="14">
                  <c:v>9.8304931598912175E-3</c:v>
                </c:pt>
                <c:pt idx="15">
                  <c:v>9.8307870415932017E-3</c:v>
                </c:pt>
                <c:pt idx="16">
                  <c:v>9.8309045942739943E-3</c:v>
                </c:pt>
                <c:pt idx="17">
                  <c:v>9.8312572523163756E-3</c:v>
                </c:pt>
                <c:pt idx="18">
                  <c:v>9.8350189381017673E-3</c:v>
                </c:pt>
                <c:pt idx="19">
                  <c:v>9.8359593595481153E-3</c:v>
                </c:pt>
                <c:pt idx="20">
                  <c:v>9.8403088087374736E-3</c:v>
                </c:pt>
                <c:pt idx="21">
                  <c:v>9.8513587607320617E-3</c:v>
                </c:pt>
                <c:pt idx="22">
                  <c:v>9.9410514561774892E-3</c:v>
                </c:pt>
                <c:pt idx="23">
                  <c:v>9.9422269829854241E-3</c:v>
                </c:pt>
                <c:pt idx="24">
                  <c:v>9.9422269829854241E-3</c:v>
                </c:pt>
                <c:pt idx="25">
                  <c:v>9.9422857593258213E-3</c:v>
                </c:pt>
                <c:pt idx="26">
                  <c:v>9.9491038148118438E-3</c:v>
                </c:pt>
                <c:pt idx="27">
                  <c:v>9.9582141475733389E-3</c:v>
                </c:pt>
                <c:pt idx="28">
                  <c:v>1.0027335123879908E-2</c:v>
                </c:pt>
                <c:pt idx="29">
                  <c:v>1.0037679759789734E-2</c:v>
                </c:pt>
                <c:pt idx="30">
                  <c:v>1.0040501024128777E-2</c:v>
                </c:pt>
                <c:pt idx="31">
                  <c:v>1.0060426203523272E-2</c:v>
                </c:pt>
                <c:pt idx="32">
                  <c:v>1.0072005142581431E-2</c:v>
                </c:pt>
                <c:pt idx="33">
                  <c:v>1.0072945564027779E-2</c:v>
                </c:pt>
                <c:pt idx="34">
                  <c:v>1.016675260330098E-2</c:v>
                </c:pt>
                <c:pt idx="35">
                  <c:v>1.0167340366704948E-2</c:v>
                </c:pt>
                <c:pt idx="36">
                  <c:v>1.0167399143045344E-2</c:v>
                </c:pt>
                <c:pt idx="37">
                  <c:v>1.0184385505420002E-2</c:v>
                </c:pt>
                <c:pt idx="38">
                  <c:v>1.0274313306227018E-2</c:v>
                </c:pt>
                <c:pt idx="39">
                  <c:v>1.0399742016633667E-2</c:v>
                </c:pt>
                <c:pt idx="40">
                  <c:v>1.0414377325392455E-2</c:v>
                </c:pt>
                <c:pt idx="41">
                  <c:v>1.0480618261019583E-2</c:v>
                </c:pt>
                <c:pt idx="42">
                  <c:v>1.0512533813855016E-2</c:v>
                </c:pt>
                <c:pt idx="43">
                  <c:v>1.051658938134239E-2</c:v>
                </c:pt>
                <c:pt idx="44">
                  <c:v>1.0516648157682787E-2</c:v>
                </c:pt>
                <c:pt idx="45">
                  <c:v>1.0518176342533101E-2</c:v>
                </c:pt>
                <c:pt idx="46">
                  <c:v>1.0518822882277467E-2</c:v>
                </c:pt>
                <c:pt idx="47">
                  <c:v>1.0518881658617862E-2</c:v>
                </c:pt>
                <c:pt idx="48">
                  <c:v>1.0526463806529043E-2</c:v>
                </c:pt>
                <c:pt idx="49">
                  <c:v>1.061168950010432E-2</c:v>
                </c:pt>
                <c:pt idx="50">
                  <c:v>1.0621799030652558E-2</c:v>
                </c:pt>
                <c:pt idx="51">
                  <c:v>1.0631967337541195E-2</c:v>
                </c:pt>
                <c:pt idx="52">
                  <c:v>1.0637962524261663E-2</c:v>
                </c:pt>
                <c:pt idx="53">
                  <c:v>1.0643898934641734E-2</c:v>
                </c:pt>
                <c:pt idx="54">
                  <c:v>1.0722012691029004E-2</c:v>
                </c:pt>
                <c:pt idx="55">
                  <c:v>1.0732063445236847E-2</c:v>
                </c:pt>
                <c:pt idx="56">
                  <c:v>1.0742525633827467E-2</c:v>
                </c:pt>
                <c:pt idx="57">
                  <c:v>1.0751753519269755E-2</c:v>
                </c:pt>
                <c:pt idx="58">
                  <c:v>1.0848499375562794E-2</c:v>
                </c:pt>
                <c:pt idx="59">
                  <c:v>1.0860548525344125E-2</c:v>
                </c:pt>
                <c:pt idx="60">
                  <c:v>1.0981686562901811E-2</c:v>
                </c:pt>
                <c:pt idx="61">
                  <c:v>1.0983567405794507E-2</c:v>
                </c:pt>
                <c:pt idx="62">
                  <c:v>1.1077080563365723E-2</c:v>
                </c:pt>
                <c:pt idx="63">
                  <c:v>1.120145129964523E-2</c:v>
                </c:pt>
                <c:pt idx="64">
                  <c:v>1.1212383698959025E-2</c:v>
                </c:pt>
                <c:pt idx="65">
                  <c:v>1.1212971462362992E-2</c:v>
                </c:pt>
                <c:pt idx="66">
                  <c:v>1.1299666564448186E-2</c:v>
                </c:pt>
                <c:pt idx="67">
                  <c:v>1.1301135972958105E-2</c:v>
                </c:pt>
                <c:pt idx="68">
                  <c:v>1.1304368671679926E-2</c:v>
                </c:pt>
                <c:pt idx="69">
                  <c:v>1.1313949215164595E-2</c:v>
                </c:pt>
                <c:pt idx="70">
                  <c:v>1.1314536978568563E-2</c:v>
                </c:pt>
                <c:pt idx="71">
                  <c:v>1.131459575490896E-2</c:v>
                </c:pt>
                <c:pt idx="72">
                  <c:v>1.1314654531249357E-2</c:v>
                </c:pt>
                <c:pt idx="73">
                  <c:v>1.1321119928692999E-2</c:v>
                </c:pt>
                <c:pt idx="74">
                  <c:v>1.1321178705033394E-2</c:v>
                </c:pt>
                <c:pt idx="75">
                  <c:v>1.1332757644091553E-2</c:v>
                </c:pt>
                <c:pt idx="76">
                  <c:v>1.152442729012533E-2</c:v>
                </c:pt>
                <c:pt idx="77">
                  <c:v>1.1770582603706886E-2</c:v>
                </c:pt>
                <c:pt idx="78">
                  <c:v>1.2000574423679338E-2</c:v>
                </c:pt>
                <c:pt idx="79">
                  <c:v>1.2000633200019735E-2</c:v>
                </c:pt>
                <c:pt idx="80">
                  <c:v>1.2000750752700528E-2</c:v>
                </c:pt>
                <c:pt idx="81">
                  <c:v>1.208262619487319E-2</c:v>
                </c:pt>
                <c:pt idx="82">
                  <c:v>1.2098378254099517E-2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A5-4695-9C36-C276AB0ED7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A5-4695-9C36-C276AB0ED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3760"/>
        <c:axId val="1"/>
      </c:scatterChart>
      <c:valAx>
        <c:axId val="8034637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491555324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8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23182441701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536379968964783"/>
          <c:y val="0.92024539877300615"/>
          <c:w val="0.6515783675188748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9780577427821523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0044340551512"/>
          <c:y val="0.14723926380368099"/>
          <c:w val="0.83127683373632777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Active!$H$21:$H$977</c:f>
              <c:numCache>
                <c:formatCode>General</c:formatCode>
                <c:ptCount val="957"/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F4-4ECB-8196-7A47D144C18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plus>
            <c:minus>
              <c:numRef>
                <c:f>Active!$D$21:$D$977</c:f>
                <c:numCache>
                  <c:formatCode>General</c:formatCode>
                  <c:ptCount val="957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  <c:pt idx="53">
                    <c:v>5.9999999999999995E-4</c:v>
                  </c:pt>
                  <c:pt idx="56">
                    <c:v>4.0000000000000002E-4</c:v>
                  </c:pt>
                  <c:pt idx="57">
                    <c:v>4.1000000000000003E-3</c:v>
                  </c:pt>
                  <c:pt idx="58">
                    <c:v>5.0000000000000001E-4</c:v>
                  </c:pt>
                  <c:pt idx="60">
                    <c:v>1E-3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2.0000000000000001E-4</c:v>
                  </c:pt>
                  <c:pt idx="64">
                    <c:v>2.0000000000000001E-4</c:v>
                  </c:pt>
                  <c:pt idx="65">
                    <c:v>1E-4</c:v>
                  </c:pt>
                  <c:pt idx="66">
                    <c:v>2.9999999999999997E-4</c:v>
                  </c:pt>
                  <c:pt idx="67">
                    <c:v>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2.0000000000000001E-4</c:v>
                  </c:pt>
                  <c:pt idx="72">
                    <c:v>2.0000000000000001E-4</c:v>
                  </c:pt>
                  <c:pt idx="73">
                    <c:v>2.0000000000000001E-4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5.0000000000000001E-4</c:v>
                  </c:pt>
                  <c:pt idx="77">
                    <c:v>2.9999999999999997E-4</c:v>
                  </c:pt>
                  <c:pt idx="78">
                    <c:v>4.0000000000000002E-4</c:v>
                  </c:pt>
                  <c:pt idx="79">
                    <c:v>1.6000000000000001E-3</c:v>
                  </c:pt>
                  <c:pt idx="80">
                    <c:v>1E-3</c:v>
                  </c:pt>
                  <c:pt idx="81">
                    <c:v>2.0000000000000001E-4</c:v>
                  </c:pt>
                  <c:pt idx="8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Active!$I$21:$I$977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F4-4ECB-8196-7A47D144C18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Active!$J$21:$J$977</c:f>
              <c:numCache>
                <c:formatCode>General</c:formatCode>
                <c:ptCount val="957"/>
                <c:pt idx="0">
                  <c:v>-9.7855963904294185E-3</c:v>
                </c:pt>
                <c:pt idx="1">
                  <c:v>1.9750805950025097E-4</c:v>
                </c:pt>
                <c:pt idx="4">
                  <c:v>1.037459045619471E-2</c:v>
                </c:pt>
                <c:pt idx="5">
                  <c:v>9.2296225993777625E-3</c:v>
                </c:pt>
                <c:pt idx="6">
                  <c:v>8.4670180876855738E-3</c:v>
                </c:pt>
                <c:pt idx="7">
                  <c:v>9.5200883733923547E-3</c:v>
                </c:pt>
                <c:pt idx="8">
                  <c:v>9.1771461302414536E-3</c:v>
                </c:pt>
                <c:pt idx="9">
                  <c:v>9.3610195472138003E-3</c:v>
                </c:pt>
                <c:pt idx="10">
                  <c:v>1.0533815860981122E-2</c:v>
                </c:pt>
                <c:pt idx="11">
                  <c:v>1.4038060166058131E-2</c:v>
                </c:pt>
                <c:pt idx="16">
                  <c:v>8.7389272230211645E-3</c:v>
                </c:pt>
                <c:pt idx="17">
                  <c:v>1.078712657908909E-2</c:v>
                </c:pt>
                <c:pt idx="24">
                  <c:v>9.2871903179911897E-3</c:v>
                </c:pt>
                <c:pt idx="25">
                  <c:v>8.5285568857216276E-3</c:v>
                </c:pt>
                <c:pt idx="26">
                  <c:v>1.0227077749732416E-2</c:v>
                </c:pt>
                <c:pt idx="27">
                  <c:v>8.8388944277539849E-3</c:v>
                </c:pt>
                <c:pt idx="31">
                  <c:v>6.9753408533870243E-3</c:v>
                </c:pt>
                <c:pt idx="32">
                  <c:v>1.0324553011741955E-2</c:v>
                </c:pt>
                <c:pt idx="33">
                  <c:v>1.0786417951749172E-2</c:v>
                </c:pt>
                <c:pt idx="34">
                  <c:v>1.0607446412905119E-2</c:v>
                </c:pt>
                <c:pt idx="35">
                  <c:v>1.0121112005435862E-2</c:v>
                </c:pt>
                <c:pt idx="36">
                  <c:v>9.4624785706400871E-3</c:v>
                </c:pt>
                <c:pt idx="38">
                  <c:v>1.1708249723596964E-2</c:v>
                </c:pt>
                <c:pt idx="40">
                  <c:v>1.118476026749704E-2</c:v>
                </c:pt>
                <c:pt idx="42">
                  <c:v>1.2166914115368854E-2</c:v>
                </c:pt>
                <c:pt idx="46">
                  <c:v>1.1593135946895927E-2</c:v>
                </c:pt>
                <c:pt idx="47">
                  <c:v>1.2034502506139688E-2</c:v>
                </c:pt>
                <c:pt idx="57">
                  <c:v>1.272881000477355E-2</c:v>
                </c:pt>
                <c:pt idx="65">
                  <c:v>1.3832199947501067E-2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F4-4ECB-8196-7A47D144C18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Active!$K$21:$K$977</c:f>
              <c:numCache>
                <c:formatCode>General</c:formatCode>
                <c:ptCount val="957"/>
                <c:pt idx="3">
                  <c:v>8.9170026185456663E-3</c:v>
                </c:pt>
                <c:pt idx="12">
                  <c:v>1.0492352754226886E-2</c:v>
                </c:pt>
                <c:pt idx="13">
                  <c:v>1.0756596690043807E-2</c:v>
                </c:pt>
                <c:pt idx="14">
                  <c:v>1.0249361308524385E-2</c:v>
                </c:pt>
                <c:pt idx="15">
                  <c:v>9.1561941007967107E-3</c:v>
                </c:pt>
                <c:pt idx="18">
                  <c:v>9.3345863715512678E-3</c:v>
                </c:pt>
                <c:pt idx="19">
                  <c:v>9.3964513143873774E-3</c:v>
                </c:pt>
                <c:pt idx="20">
                  <c:v>9.6575766947353259E-3</c:v>
                </c:pt>
                <c:pt idx="21">
                  <c:v>9.5344898145413026E-3</c:v>
                </c:pt>
                <c:pt idx="22">
                  <c:v>8.6598591369693168E-3</c:v>
                </c:pt>
                <c:pt idx="23">
                  <c:v>7.4871903198072687E-3</c:v>
                </c:pt>
                <c:pt idx="28">
                  <c:v>9.3859680273453705E-3</c:v>
                </c:pt>
                <c:pt idx="29">
                  <c:v>8.9664824408828281E-3</c:v>
                </c:pt>
                <c:pt idx="30">
                  <c:v>8.9703616467886604E-3</c:v>
                </c:pt>
                <c:pt idx="37">
                  <c:v>1.0217414172075223E-2</c:v>
                </c:pt>
                <c:pt idx="39">
                  <c:v>1.1884487030329183E-2</c:v>
                </c:pt>
                <c:pt idx="41">
                  <c:v>1.1304872474283911E-2</c:v>
                </c:pt>
                <c:pt idx="43">
                  <c:v>1.2021206697681919E-2</c:v>
                </c:pt>
                <c:pt idx="44">
                  <c:v>1.1962573255004827E-2</c:v>
                </c:pt>
                <c:pt idx="45">
                  <c:v>1.1938103794818744E-2</c:v>
                </c:pt>
                <c:pt idx="48">
                  <c:v>1.2070788638084196E-2</c:v>
                </c:pt>
                <c:pt idx="49">
                  <c:v>1.185229945986066E-2</c:v>
                </c:pt>
                <c:pt idx="50">
                  <c:v>1.2667347647948191E-2</c:v>
                </c:pt>
                <c:pt idx="51">
                  <c:v>1.1923762380320113E-2</c:v>
                </c:pt>
                <c:pt idx="53">
                  <c:v>1.4651173900347203E-2</c:v>
                </c:pt>
                <c:pt idx="54">
                  <c:v>1.1597331060329452E-2</c:v>
                </c:pt>
                <c:pt idx="55">
                  <c:v>1.0771012683107983E-2</c:v>
                </c:pt>
                <c:pt idx="56">
                  <c:v>1.3534260215237737E-2</c:v>
                </c:pt>
                <c:pt idx="58">
                  <c:v>1.2718166428385302E-2</c:v>
                </c:pt>
                <c:pt idx="59">
                  <c:v>1.2098311060981359E-2</c:v>
                </c:pt>
                <c:pt idx="60">
                  <c:v>1.1654789544991218E-2</c:v>
                </c:pt>
                <c:pt idx="61">
                  <c:v>1.4078519438044168E-2</c:v>
                </c:pt>
                <c:pt idx="62">
                  <c:v>1.2692715106823016E-2</c:v>
                </c:pt>
                <c:pt idx="63">
                  <c:v>1.3524354340916034E-2</c:v>
                </c:pt>
                <c:pt idx="66">
                  <c:v>1.3947874751465861E-2</c:v>
                </c:pt>
                <c:pt idx="68">
                  <c:v>1.4757199482119177E-2</c:v>
                </c:pt>
                <c:pt idx="69">
                  <c:v>1.4099948632065207E-2</c:v>
                </c:pt>
                <c:pt idx="70">
                  <c:v>1.3213614227424841E-2</c:v>
                </c:pt>
                <c:pt idx="71">
                  <c:v>1.405498078383971E-2</c:v>
                </c:pt>
                <c:pt idx="72">
                  <c:v>1.3196347339544445E-2</c:v>
                </c:pt>
                <c:pt idx="73">
                  <c:v>1.3646668849105481E-2</c:v>
                </c:pt>
                <c:pt idx="74">
                  <c:v>1.4288035410572775E-2</c:v>
                </c:pt>
                <c:pt idx="75">
                  <c:v>1.3937247567810118E-2</c:v>
                </c:pt>
                <c:pt idx="76">
                  <c:v>1.7393597299815156E-2</c:v>
                </c:pt>
                <c:pt idx="77">
                  <c:v>1.7776746950403322E-2</c:v>
                </c:pt>
                <c:pt idx="78">
                  <c:v>1.8344093048654031E-2</c:v>
                </c:pt>
                <c:pt idx="79">
                  <c:v>2.0485459608607925E-2</c:v>
                </c:pt>
                <c:pt idx="80">
                  <c:v>-7.7231807270436548E-2</c:v>
                </c:pt>
                <c:pt idx="81">
                  <c:v>2.0391809681314044E-2</c:v>
                </c:pt>
                <c:pt idx="82">
                  <c:v>2.0478047357755713E-2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F4-4ECB-8196-7A47D144C18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Active!$L$21:$L$977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F4-4ECB-8196-7A47D144C18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Active!$M$21:$M$977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F4-4ECB-8196-7A47D144C18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Active!$D$21:$D$73</c:f>
                <c:numCache>
                  <c:formatCode>General</c:formatCode>
                  <c:ptCount val="53"/>
                  <c:pt idx="1">
                    <c:v>0</c:v>
                  </c:pt>
                  <c:pt idx="2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4.0000000000000002E-4</c:v>
                  </c:pt>
                  <c:pt idx="10">
                    <c:v>2.9999999999999997E-4</c:v>
                  </c:pt>
                  <c:pt idx="11">
                    <c:v>2.9999999999999997E-4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1E-4</c:v>
                  </c:pt>
                  <c:pt idx="19">
                    <c:v>2.0000000000000001E-4</c:v>
                  </c:pt>
                  <c:pt idx="21">
                    <c:v>1E-4</c:v>
                  </c:pt>
                  <c:pt idx="22">
                    <c:v>1E-3</c:v>
                  </c:pt>
                  <c:pt idx="23">
                    <c:v>4.0000000000000002E-4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5.9999999999999995E-4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2.9999999999999997E-4</c:v>
                  </c:pt>
                  <c:pt idx="30">
                    <c:v>1E-4</c:v>
                  </c:pt>
                  <c:pt idx="31">
                    <c:v>4.0000000000000001E-3</c:v>
                  </c:pt>
                  <c:pt idx="32">
                    <c:v>2.0000000000000001E-4</c:v>
                  </c:pt>
                  <c:pt idx="33">
                    <c:v>2.5000000000000001E-3</c:v>
                  </c:pt>
                  <c:pt idx="34">
                    <c:v>3.8E-3</c:v>
                  </c:pt>
                  <c:pt idx="35">
                    <c:v>1E-4</c:v>
                  </c:pt>
                  <c:pt idx="36">
                    <c:v>1E-4</c:v>
                  </c:pt>
                  <c:pt idx="37">
                    <c:v>1E-4</c:v>
                  </c:pt>
                  <c:pt idx="38">
                    <c:v>4.1999999999999997E-3</c:v>
                  </c:pt>
                  <c:pt idx="39">
                    <c:v>1E-4</c:v>
                  </c:pt>
                  <c:pt idx="40">
                    <c:v>2.9999999999999997E-4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1E-4</c:v>
                  </c:pt>
                  <c:pt idx="45">
                    <c:v>2.0000000000000001E-4</c:v>
                  </c:pt>
                  <c:pt idx="46">
                    <c:v>2.0000000000000001E-4</c:v>
                  </c:pt>
                  <c:pt idx="47">
                    <c:v>4.0000000000000002E-4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2.9999999999999997E-4</c:v>
                  </c:pt>
                  <c:pt idx="51">
                    <c:v>1E-4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Active!$N$21:$N$977</c:f>
              <c:numCache>
                <c:formatCode>General</c:formatCode>
                <c:ptCount val="95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F4-4ECB-8196-7A47D144C18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Active!$O$21:$O$977</c:f>
              <c:numCache>
                <c:formatCode>General</c:formatCode>
                <c:ptCount val="957"/>
                <c:pt idx="0">
                  <c:v>4.6668741033566155E-3</c:v>
                </c:pt>
                <c:pt idx="1">
                  <c:v>7.526343063658127E-3</c:v>
                </c:pt>
                <c:pt idx="2">
                  <c:v>7.5307512891878824E-3</c:v>
                </c:pt>
                <c:pt idx="3">
                  <c:v>8.914699000169576E-3</c:v>
                </c:pt>
                <c:pt idx="4">
                  <c:v>9.0307234961127456E-3</c:v>
                </c:pt>
                <c:pt idx="5">
                  <c:v>9.0313700358571093E-3</c:v>
                </c:pt>
                <c:pt idx="6">
                  <c:v>9.0338386421537718E-3</c:v>
                </c:pt>
                <c:pt idx="7">
                  <c:v>9.1230023505356299E-3</c:v>
                </c:pt>
                <c:pt idx="8">
                  <c:v>9.1461014523115496E-3</c:v>
                </c:pt>
                <c:pt idx="9">
                  <c:v>9.3793847473462207E-3</c:v>
                </c:pt>
                <c:pt idx="10">
                  <c:v>9.6001486818763845E-3</c:v>
                </c:pt>
                <c:pt idx="11">
                  <c:v>9.6123741606789076E-3</c:v>
                </c:pt>
                <c:pt idx="12">
                  <c:v>9.6164297281662817E-3</c:v>
                </c:pt>
                <c:pt idx="13">
                  <c:v>9.7017729744223527E-3</c:v>
                </c:pt>
                <c:pt idx="14">
                  <c:v>9.8304931598912175E-3</c:v>
                </c:pt>
                <c:pt idx="15">
                  <c:v>9.8307870415932017E-3</c:v>
                </c:pt>
                <c:pt idx="16">
                  <c:v>9.8309045942739943E-3</c:v>
                </c:pt>
                <c:pt idx="17">
                  <c:v>9.8312572523163756E-3</c:v>
                </c:pt>
                <c:pt idx="18">
                  <c:v>9.8350189381017673E-3</c:v>
                </c:pt>
                <c:pt idx="19">
                  <c:v>9.8359593595481153E-3</c:v>
                </c:pt>
                <c:pt idx="20">
                  <c:v>9.8403088087374736E-3</c:v>
                </c:pt>
                <c:pt idx="21">
                  <c:v>9.8513587607320617E-3</c:v>
                </c:pt>
                <c:pt idx="22">
                  <c:v>9.9410514561774892E-3</c:v>
                </c:pt>
                <c:pt idx="23">
                  <c:v>9.9422269829854241E-3</c:v>
                </c:pt>
                <c:pt idx="24">
                  <c:v>9.9422269829854241E-3</c:v>
                </c:pt>
                <c:pt idx="25">
                  <c:v>9.9422857593258213E-3</c:v>
                </c:pt>
                <c:pt idx="26">
                  <c:v>9.9491038148118438E-3</c:v>
                </c:pt>
                <c:pt idx="27">
                  <c:v>9.9582141475733389E-3</c:v>
                </c:pt>
                <c:pt idx="28">
                  <c:v>1.0027335123879908E-2</c:v>
                </c:pt>
                <c:pt idx="29">
                  <c:v>1.0037679759789734E-2</c:v>
                </c:pt>
                <c:pt idx="30">
                  <c:v>1.0040501024128777E-2</c:v>
                </c:pt>
                <c:pt idx="31">
                  <c:v>1.0060426203523272E-2</c:v>
                </c:pt>
                <c:pt idx="32">
                  <c:v>1.0072005142581431E-2</c:v>
                </c:pt>
                <c:pt idx="33">
                  <c:v>1.0072945564027779E-2</c:v>
                </c:pt>
                <c:pt idx="34">
                  <c:v>1.016675260330098E-2</c:v>
                </c:pt>
                <c:pt idx="35">
                  <c:v>1.0167340366704948E-2</c:v>
                </c:pt>
                <c:pt idx="36">
                  <c:v>1.0167399143045344E-2</c:v>
                </c:pt>
                <c:pt idx="37">
                  <c:v>1.0184385505420002E-2</c:v>
                </c:pt>
                <c:pt idx="38">
                  <c:v>1.0274313306227018E-2</c:v>
                </c:pt>
                <c:pt idx="39">
                  <c:v>1.0399742016633667E-2</c:v>
                </c:pt>
                <c:pt idx="40">
                  <c:v>1.0414377325392455E-2</c:v>
                </c:pt>
                <c:pt idx="41">
                  <c:v>1.0480618261019583E-2</c:v>
                </c:pt>
                <c:pt idx="42">
                  <c:v>1.0512533813855016E-2</c:v>
                </c:pt>
                <c:pt idx="43">
                  <c:v>1.051658938134239E-2</c:v>
                </c:pt>
                <c:pt idx="44">
                  <c:v>1.0516648157682787E-2</c:v>
                </c:pt>
                <c:pt idx="45">
                  <c:v>1.0518176342533101E-2</c:v>
                </c:pt>
                <c:pt idx="46">
                  <c:v>1.0518822882277467E-2</c:v>
                </c:pt>
                <c:pt idx="47">
                  <c:v>1.0518881658617862E-2</c:v>
                </c:pt>
                <c:pt idx="48">
                  <c:v>1.0526463806529043E-2</c:v>
                </c:pt>
                <c:pt idx="49">
                  <c:v>1.061168950010432E-2</c:v>
                </c:pt>
                <c:pt idx="50">
                  <c:v>1.0621799030652558E-2</c:v>
                </c:pt>
                <c:pt idx="51">
                  <c:v>1.0631967337541195E-2</c:v>
                </c:pt>
                <c:pt idx="52">
                  <c:v>1.0637962524261663E-2</c:v>
                </c:pt>
                <c:pt idx="53">
                  <c:v>1.0643898934641734E-2</c:v>
                </c:pt>
                <c:pt idx="54">
                  <c:v>1.0722012691029004E-2</c:v>
                </c:pt>
                <c:pt idx="55">
                  <c:v>1.0732063445236847E-2</c:v>
                </c:pt>
                <c:pt idx="56">
                  <c:v>1.0742525633827467E-2</c:v>
                </c:pt>
                <c:pt idx="57">
                  <c:v>1.0751753519269755E-2</c:v>
                </c:pt>
                <c:pt idx="58">
                  <c:v>1.0848499375562794E-2</c:v>
                </c:pt>
                <c:pt idx="59">
                  <c:v>1.0860548525344125E-2</c:v>
                </c:pt>
                <c:pt idx="60">
                  <c:v>1.0981686562901811E-2</c:v>
                </c:pt>
                <c:pt idx="61">
                  <c:v>1.0983567405794507E-2</c:v>
                </c:pt>
                <c:pt idx="62">
                  <c:v>1.1077080563365723E-2</c:v>
                </c:pt>
                <c:pt idx="63">
                  <c:v>1.120145129964523E-2</c:v>
                </c:pt>
                <c:pt idx="64">
                  <c:v>1.1212383698959025E-2</c:v>
                </c:pt>
                <c:pt idx="65">
                  <c:v>1.1212971462362992E-2</c:v>
                </c:pt>
                <c:pt idx="66">
                  <c:v>1.1299666564448186E-2</c:v>
                </c:pt>
                <c:pt idx="67">
                  <c:v>1.1301135972958105E-2</c:v>
                </c:pt>
                <c:pt idx="68">
                  <c:v>1.1304368671679926E-2</c:v>
                </c:pt>
                <c:pt idx="69">
                  <c:v>1.1313949215164595E-2</c:v>
                </c:pt>
                <c:pt idx="70">
                  <c:v>1.1314536978568563E-2</c:v>
                </c:pt>
                <c:pt idx="71">
                  <c:v>1.131459575490896E-2</c:v>
                </c:pt>
                <c:pt idx="72">
                  <c:v>1.1314654531249357E-2</c:v>
                </c:pt>
                <c:pt idx="73">
                  <c:v>1.1321119928692999E-2</c:v>
                </c:pt>
                <c:pt idx="74">
                  <c:v>1.1321178705033394E-2</c:v>
                </c:pt>
                <c:pt idx="75">
                  <c:v>1.1332757644091553E-2</c:v>
                </c:pt>
                <c:pt idx="76">
                  <c:v>1.152442729012533E-2</c:v>
                </c:pt>
                <c:pt idx="77">
                  <c:v>1.1770582603706886E-2</c:v>
                </c:pt>
                <c:pt idx="78">
                  <c:v>1.2000574423679338E-2</c:v>
                </c:pt>
                <c:pt idx="79">
                  <c:v>1.2000633200019735E-2</c:v>
                </c:pt>
                <c:pt idx="80">
                  <c:v>1.2000750752700528E-2</c:v>
                </c:pt>
                <c:pt idx="81">
                  <c:v>1.208262619487319E-2</c:v>
                </c:pt>
                <c:pt idx="82">
                  <c:v>1.2098378254099517E-2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F4-4ECB-8196-7A47D144C18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Active!$F$21:$F$977</c:f>
              <c:numCache>
                <c:formatCode>General</c:formatCode>
                <c:ptCount val="957"/>
                <c:pt idx="0">
                  <c:v>-24362.5</c:v>
                </c:pt>
                <c:pt idx="1">
                  <c:v>-37.5</c:v>
                </c:pt>
                <c:pt idx="2">
                  <c:v>0</c:v>
                </c:pt>
                <c:pt idx="3">
                  <c:v>11773</c:v>
                </c:pt>
                <c:pt idx="4">
                  <c:v>12760</c:v>
                </c:pt>
                <c:pt idx="5">
                  <c:v>12765.5</c:v>
                </c:pt>
                <c:pt idx="6">
                  <c:v>12786.5</c:v>
                </c:pt>
                <c:pt idx="7">
                  <c:v>13545</c:v>
                </c:pt>
                <c:pt idx="8">
                  <c:v>13741.5</c:v>
                </c:pt>
                <c:pt idx="9">
                  <c:v>15726</c:v>
                </c:pt>
                <c:pt idx="10">
                  <c:v>17604</c:v>
                </c:pt>
                <c:pt idx="11">
                  <c:v>17708</c:v>
                </c:pt>
                <c:pt idx="12">
                  <c:v>17742.5</c:v>
                </c:pt>
                <c:pt idx="13">
                  <c:v>18468.5</c:v>
                </c:pt>
                <c:pt idx="14">
                  <c:v>19563.5</c:v>
                </c:pt>
                <c:pt idx="15">
                  <c:v>19566</c:v>
                </c:pt>
                <c:pt idx="16">
                  <c:v>19567</c:v>
                </c:pt>
                <c:pt idx="17">
                  <c:v>19570</c:v>
                </c:pt>
                <c:pt idx="18">
                  <c:v>19602</c:v>
                </c:pt>
                <c:pt idx="19">
                  <c:v>19610</c:v>
                </c:pt>
                <c:pt idx="20">
                  <c:v>19647</c:v>
                </c:pt>
                <c:pt idx="21">
                  <c:v>19741</c:v>
                </c:pt>
                <c:pt idx="22">
                  <c:v>20504</c:v>
                </c:pt>
                <c:pt idx="23">
                  <c:v>20514</c:v>
                </c:pt>
                <c:pt idx="24">
                  <c:v>20514</c:v>
                </c:pt>
                <c:pt idx="25">
                  <c:v>20514.5</c:v>
                </c:pt>
                <c:pt idx="26">
                  <c:v>20572.5</c:v>
                </c:pt>
                <c:pt idx="27">
                  <c:v>20650</c:v>
                </c:pt>
                <c:pt idx="28">
                  <c:v>21238</c:v>
                </c:pt>
                <c:pt idx="29">
                  <c:v>21326</c:v>
                </c:pt>
                <c:pt idx="30">
                  <c:v>21350</c:v>
                </c:pt>
                <c:pt idx="31">
                  <c:v>21519.5</c:v>
                </c:pt>
                <c:pt idx="32">
                  <c:v>21618</c:v>
                </c:pt>
                <c:pt idx="33">
                  <c:v>21626</c:v>
                </c:pt>
                <c:pt idx="34">
                  <c:v>22424</c:v>
                </c:pt>
                <c:pt idx="35">
                  <c:v>22429</c:v>
                </c:pt>
                <c:pt idx="36">
                  <c:v>22429.5</c:v>
                </c:pt>
                <c:pt idx="37">
                  <c:v>22574</c:v>
                </c:pt>
                <c:pt idx="38">
                  <c:v>23339</c:v>
                </c:pt>
                <c:pt idx="39">
                  <c:v>24406</c:v>
                </c:pt>
                <c:pt idx="40">
                  <c:v>24530.5</c:v>
                </c:pt>
                <c:pt idx="41">
                  <c:v>25094</c:v>
                </c:pt>
                <c:pt idx="42">
                  <c:v>25365.5</c:v>
                </c:pt>
                <c:pt idx="43">
                  <c:v>25400</c:v>
                </c:pt>
                <c:pt idx="44">
                  <c:v>25400.5</c:v>
                </c:pt>
                <c:pt idx="45">
                  <c:v>25413.5</c:v>
                </c:pt>
                <c:pt idx="46">
                  <c:v>25419</c:v>
                </c:pt>
                <c:pt idx="47">
                  <c:v>25419.5</c:v>
                </c:pt>
                <c:pt idx="48">
                  <c:v>25484</c:v>
                </c:pt>
                <c:pt idx="49">
                  <c:v>26209</c:v>
                </c:pt>
                <c:pt idx="50">
                  <c:v>26295</c:v>
                </c:pt>
                <c:pt idx="51">
                  <c:v>26381.5</c:v>
                </c:pt>
                <c:pt idx="52">
                  <c:v>26432.5</c:v>
                </c:pt>
                <c:pt idx="53">
                  <c:v>26483</c:v>
                </c:pt>
                <c:pt idx="54">
                  <c:v>27147.5</c:v>
                </c:pt>
                <c:pt idx="55">
                  <c:v>27233</c:v>
                </c:pt>
                <c:pt idx="56">
                  <c:v>27322</c:v>
                </c:pt>
                <c:pt idx="57">
                  <c:v>27400.5</c:v>
                </c:pt>
                <c:pt idx="58">
                  <c:v>28223.5</c:v>
                </c:pt>
                <c:pt idx="59">
                  <c:v>28326</c:v>
                </c:pt>
                <c:pt idx="60">
                  <c:v>29356.5</c:v>
                </c:pt>
                <c:pt idx="61">
                  <c:v>29372.5</c:v>
                </c:pt>
                <c:pt idx="62">
                  <c:v>30168</c:v>
                </c:pt>
                <c:pt idx="63">
                  <c:v>31226</c:v>
                </c:pt>
                <c:pt idx="64">
                  <c:v>31319</c:v>
                </c:pt>
                <c:pt idx="65">
                  <c:v>31324</c:v>
                </c:pt>
                <c:pt idx="66">
                  <c:v>32061.5</c:v>
                </c:pt>
                <c:pt idx="67">
                  <c:v>32074</c:v>
                </c:pt>
                <c:pt idx="68">
                  <c:v>32101.5</c:v>
                </c:pt>
                <c:pt idx="69">
                  <c:v>32183</c:v>
                </c:pt>
                <c:pt idx="70">
                  <c:v>32188</c:v>
                </c:pt>
                <c:pt idx="71">
                  <c:v>32188.5</c:v>
                </c:pt>
                <c:pt idx="72">
                  <c:v>32189</c:v>
                </c:pt>
                <c:pt idx="73">
                  <c:v>32244</c:v>
                </c:pt>
                <c:pt idx="74">
                  <c:v>32244.5</c:v>
                </c:pt>
                <c:pt idx="75">
                  <c:v>32343</c:v>
                </c:pt>
                <c:pt idx="76">
                  <c:v>33973.5</c:v>
                </c:pt>
                <c:pt idx="77">
                  <c:v>36067.5</c:v>
                </c:pt>
                <c:pt idx="78">
                  <c:v>38024</c:v>
                </c:pt>
                <c:pt idx="79">
                  <c:v>38024.5</c:v>
                </c:pt>
                <c:pt idx="80">
                  <c:v>38025.5</c:v>
                </c:pt>
                <c:pt idx="81">
                  <c:v>38722</c:v>
                </c:pt>
                <c:pt idx="82">
                  <c:v>38856</c:v>
                </c:pt>
              </c:numCache>
            </c:numRef>
          </c:xVal>
          <c:yVal>
            <c:numRef>
              <c:f>Active!$U$21:$U$977</c:f>
              <c:numCache>
                <c:formatCode>General</c:formatCode>
                <c:ptCount val="957"/>
                <c:pt idx="52">
                  <c:v>5.0431514246156439E-3</c:v>
                </c:pt>
                <c:pt idx="64">
                  <c:v>1.871853435295634E-2</c:v>
                </c:pt>
                <c:pt idx="67">
                  <c:v>1.8752038726233877E-2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F4-4ECB-8196-7A47D144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7696"/>
        <c:axId val="1"/>
      </c:scatterChart>
      <c:valAx>
        <c:axId val="8034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779168014957"/>
              <c:y val="0.8680982767062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4.0000000000000008E-2"/>
          <c:min val="-2.0000000000000004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6639197497573073E-2"/>
              <c:y val="0.383435510928106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1643835616438356"/>
          <c:y val="0.92048929663608559"/>
          <c:w val="0.65068493150684936"/>
          <c:h val="6.11620795107034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RT LMi - O-C Diagr.</a:t>
            </a:r>
          </a:p>
        </c:rich>
      </c:tx>
      <c:layout>
        <c:manualLayout>
          <c:xMode val="edge"/>
          <c:yMode val="edge"/>
          <c:x val="0.34504175614411831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00007566349317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(old)'!$H$21:$H$992</c:f>
              <c:numCache>
                <c:formatCode>General</c:formatCode>
                <c:ptCount val="972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D5-49CD-9F4B-54C5A43FC33B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(old)'!$D$21:$D$992</c:f>
                <c:numCache>
                  <c:formatCode>General</c:formatCode>
                  <c:ptCount val="9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(old)'!$I$21:$I$992</c:f>
              <c:numCache>
                <c:formatCode>General</c:formatCode>
                <c:ptCount val="972"/>
                <c:pt idx="0">
                  <c:v>2.2499999613501132E-4</c:v>
                </c:pt>
                <c:pt idx="2">
                  <c:v>1.0200000033364631E-3</c:v>
                </c:pt>
                <c:pt idx="3">
                  <c:v>-1.2900000001536682E-4</c:v>
                </c:pt>
                <c:pt idx="4">
                  <c:v>-9.0700000146171078E-4</c:v>
                </c:pt>
                <c:pt idx="5">
                  <c:v>-4.1000000055646524E-4</c:v>
                </c:pt>
                <c:pt idx="6">
                  <c:v>-8.9700000535231084E-4</c:v>
                </c:pt>
                <c:pt idx="7">
                  <c:v>-2.1679999990737997E-3</c:v>
                </c:pt>
                <c:pt idx="10">
                  <c:v>-3.559999997378327E-3</c:v>
                </c:pt>
                <c:pt idx="11">
                  <c:v>-5.7520000045769848E-3</c:v>
                </c:pt>
                <c:pt idx="12">
                  <c:v>-6.5109999995911494E-3</c:v>
                </c:pt>
                <c:pt idx="13">
                  <c:v>-6.300000000919681E-3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1D5-49CD-9F4B-54C5A43FC33B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(old)'!$J$21:$J$992</c:f>
              <c:numCache>
                <c:formatCode>General</c:formatCode>
                <c:ptCount val="972"/>
                <c:pt idx="8">
                  <c:v>-6.6680000018095598E-3</c:v>
                </c:pt>
                <c:pt idx="9">
                  <c:v>-6.6817156402976252E-3</c:v>
                </c:pt>
                <c:pt idx="14">
                  <c:v>-6.3320000044768676E-3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1D5-49CD-9F4B-54C5A43FC33B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1D5-49CD-9F4B-54C5A43FC33B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1D5-49CD-9F4B-54C5A43FC33B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1D5-49CD-9F4B-54C5A43FC33B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plus>
            <c:minus>
              <c:numRef>
                <c:f>'A (old)'!$D$21:$D$92</c:f>
                <c:numCache>
                  <c:formatCode>General</c:formatCode>
                  <c:ptCount val="7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4.0000000000000002E-4</c:v>
                  </c:pt>
                  <c:pt idx="8">
                    <c:v>2.9999999999999997E-4</c:v>
                  </c:pt>
                  <c:pt idx="9">
                    <c:v>1E-4</c:v>
                  </c:pt>
                  <c:pt idx="10">
                    <c:v>2.9999999999999997E-4</c:v>
                  </c:pt>
                  <c:pt idx="11">
                    <c:v>1E-4</c:v>
                  </c:pt>
                  <c:pt idx="12">
                    <c:v>5.0000000000000001E-4</c:v>
                  </c:pt>
                  <c:pt idx="13">
                    <c:v>2.0000000000000001E-4</c:v>
                  </c:pt>
                  <c:pt idx="1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1D5-49CD-9F4B-54C5A43FC33B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(old)'!$F$21:$F$992</c:f>
              <c:numCache>
                <c:formatCode>General</c:formatCode>
                <c:ptCount val="972"/>
                <c:pt idx="0">
                  <c:v>-37.5</c:v>
                </c:pt>
                <c:pt idx="1">
                  <c:v>0</c:v>
                </c:pt>
                <c:pt idx="2">
                  <c:v>12760</c:v>
                </c:pt>
                <c:pt idx="3">
                  <c:v>12765.5</c:v>
                </c:pt>
                <c:pt idx="4">
                  <c:v>12786.5</c:v>
                </c:pt>
                <c:pt idx="5">
                  <c:v>13545</c:v>
                </c:pt>
                <c:pt idx="6">
                  <c:v>13741.5</c:v>
                </c:pt>
                <c:pt idx="7">
                  <c:v>15726</c:v>
                </c:pt>
                <c:pt idx="8">
                  <c:v>21326</c:v>
                </c:pt>
                <c:pt idx="9">
                  <c:v>21350</c:v>
                </c:pt>
                <c:pt idx="10">
                  <c:v>19570</c:v>
                </c:pt>
                <c:pt idx="11">
                  <c:v>20514</c:v>
                </c:pt>
                <c:pt idx="12">
                  <c:v>20514.5</c:v>
                </c:pt>
                <c:pt idx="13">
                  <c:v>20650</c:v>
                </c:pt>
                <c:pt idx="14">
                  <c:v>22574</c:v>
                </c:pt>
              </c:numCache>
            </c:numRef>
          </c:xVal>
          <c:yVal>
            <c:numRef>
              <c:f>'A (old)'!$O$21:$O$992</c:f>
              <c:numCache>
                <c:formatCode>General</c:formatCode>
                <c:ptCount val="972"/>
                <c:pt idx="0">
                  <c:v>9.3909928367258352E-3</c:v>
                </c:pt>
                <c:pt idx="1">
                  <c:v>9.3635008977004282E-3</c:v>
                </c:pt>
                <c:pt idx="2">
                  <c:v>8.9104453216987817E-6</c:v>
                </c:pt>
                <c:pt idx="3">
                  <c:v>4.8782942646385247E-6</c:v>
                </c:pt>
                <c:pt idx="4">
                  <c:v>-1.0517191589589497E-5</c:v>
                </c:pt>
                <c:pt idx="5">
                  <c:v>-5.6658747827683688E-4</c:v>
                </c:pt>
                <c:pt idx="6">
                  <c:v>-7.1064523876997361E-4</c:v>
                </c:pt>
                <c:pt idx="7">
                  <c:v>-2.1655186519945486E-3</c:v>
                </c:pt>
                <c:pt idx="8">
                  <c:v>-6.2709815464554348E-3</c:v>
                </c:pt>
                <c:pt idx="9">
                  <c:v>-6.2885763874316949E-3</c:v>
                </c:pt>
                <c:pt idx="10">
                  <c:v>-4.9836256816923417E-3</c:v>
                </c:pt>
                <c:pt idx="11">
                  <c:v>-5.6756894267586053E-3</c:v>
                </c:pt>
                <c:pt idx="12">
                  <c:v>-5.6760559859456109E-3</c:v>
                </c:pt>
                <c:pt idx="13">
                  <c:v>-5.7753935256240844E-3</c:v>
                </c:pt>
                <c:pt idx="14">
                  <c:v>-7.1859132772210017E-3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1D5-49CD-9F4B-54C5A43FC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464416"/>
        <c:axId val="1"/>
      </c:scatterChart>
      <c:valAx>
        <c:axId val="80346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464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2.4793388429752067E-2"/>
          <c:y val="0.91874999999999996"/>
          <c:w val="0.99173553719008267"/>
          <c:h val="0.981249999999999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228600</xdr:colOff>
      <xdr:row>18</xdr:row>
      <xdr:rowOff>19050</xdr:rowOff>
    </xdr:to>
    <xdr:graphicFrame macro="">
      <xdr:nvGraphicFramePr>
        <xdr:cNvPr id="50192" name="Chart 1">
          <a:extLst>
            <a:ext uri="{FF2B5EF4-FFF2-40B4-BE49-F238E27FC236}">
              <a16:creationId xmlns:a16="http://schemas.microsoft.com/office/drawing/2014/main" id="{61BBBE80-3171-CEE5-3333-9B36E0447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390525</xdr:colOff>
      <xdr:row>0</xdr:row>
      <xdr:rowOff>0</xdr:rowOff>
    </xdr:from>
    <xdr:to>
      <xdr:col>27</xdr:col>
      <xdr:colOff>142875</xdr:colOff>
      <xdr:row>18</xdr:row>
      <xdr:rowOff>28575</xdr:rowOff>
    </xdr:to>
    <xdr:graphicFrame macro="">
      <xdr:nvGraphicFramePr>
        <xdr:cNvPr id="50193" name="Chart 13">
          <a:extLst>
            <a:ext uri="{FF2B5EF4-FFF2-40B4-BE49-F238E27FC236}">
              <a16:creationId xmlns:a16="http://schemas.microsoft.com/office/drawing/2014/main" id="{2AFCE811-1C6F-7061-AB82-40E3141B3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FB4A98-DE18-85F0-2F95-F10D3D1FD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www.bav-astro.de/sfs/BAVM_link.php?BAVMnr=158" TargetMode="External"/><Relationship Id="rId26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bav-astro.de/sfs/BAVM_link.php?BAVMnr=201" TargetMode="External"/><Relationship Id="rId21" Type="http://schemas.openxmlformats.org/officeDocument/2006/relationships/hyperlink" Target="http://www.konkoly.hu/cgi-bin/IBVS?5493" TargetMode="External"/><Relationship Id="rId34" Type="http://schemas.openxmlformats.org/officeDocument/2006/relationships/hyperlink" Target="http://www.bav-astro.de/sfs/BAVM_link.php?BAVMnr=209" TargetMode="External"/><Relationship Id="rId42" Type="http://schemas.openxmlformats.org/officeDocument/2006/relationships/hyperlink" Target="http://www.konkoly.hu/cgi-bin/IBVS?5894" TargetMode="External"/><Relationship Id="rId47" Type="http://schemas.openxmlformats.org/officeDocument/2006/relationships/hyperlink" Target="http://www.konkoly.hu/cgi-bin/IBVS?5945" TargetMode="External"/><Relationship Id="rId50" Type="http://schemas.openxmlformats.org/officeDocument/2006/relationships/hyperlink" Target="http://www.konkoly.hu/cgi-bin/IBVS?6044" TargetMode="External"/><Relationship Id="rId55" Type="http://schemas.openxmlformats.org/officeDocument/2006/relationships/hyperlink" Target="http://www.konkoly.hu/cgi-bin/IBVS?6131" TargetMode="External"/><Relationship Id="rId7" Type="http://schemas.openxmlformats.org/officeDocument/2006/relationships/hyperlink" Target="http://www.bav-astro.de/sfs/BAVM_link.php?BAVMnr=91" TargetMode="External"/><Relationship Id="rId12" Type="http://schemas.openxmlformats.org/officeDocument/2006/relationships/hyperlink" Target="http://www.bav-astro.de/sfs/BAVM_link.php?BAVMnr=152" TargetMode="External"/><Relationship Id="rId17" Type="http://schemas.openxmlformats.org/officeDocument/2006/relationships/hyperlink" Target="http://www.bav-astro.de/sfs/BAVM_link.php?BAVMnr=158" TargetMode="External"/><Relationship Id="rId25" Type="http://schemas.openxmlformats.org/officeDocument/2006/relationships/hyperlink" Target="http://www.bav-astro.de/sfs/BAVM_link.php?BAVMnr=172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bav-astro.de/sfs/BAVM_link.php?BAVMnr=201" TargetMode="External"/><Relationship Id="rId46" Type="http://schemas.openxmlformats.org/officeDocument/2006/relationships/hyperlink" Target="http://www.konkoly.hu/cgi-bin/IBVS?5980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bav-astro.de/sfs/BAVM_link.php?BAVMnr=158" TargetMode="External"/><Relationship Id="rId20" Type="http://schemas.openxmlformats.org/officeDocument/2006/relationships/hyperlink" Target="http://www.bav-astro.de/sfs/BAVM_link.php?BAVMnr=158" TargetMode="External"/><Relationship Id="rId29" Type="http://schemas.openxmlformats.org/officeDocument/2006/relationships/hyperlink" Target="http://www.konkoly.hu/cgi-bin/IBVS?5672" TargetMode="External"/><Relationship Id="rId41" Type="http://schemas.openxmlformats.org/officeDocument/2006/relationships/hyperlink" Target="http://www.konkoly.hu/cgi-bin/IBVS?5898" TargetMode="External"/><Relationship Id="rId54" Type="http://schemas.openxmlformats.org/officeDocument/2006/relationships/hyperlink" Target="http://www.bav-astro.de/sfs/BAVM_link.php?BAVMnr=239" TargetMode="External"/><Relationship Id="rId1" Type="http://schemas.openxmlformats.org/officeDocument/2006/relationships/hyperlink" Target="http://www.konkoly.hu/cgi-bin/IBVS?2343" TargetMode="External"/><Relationship Id="rId6" Type="http://schemas.openxmlformats.org/officeDocument/2006/relationships/hyperlink" Target="http://www.bav-astro.de/sfs/BAVM_link.php?BAVMnr=91" TargetMode="External"/><Relationship Id="rId11" Type="http://schemas.openxmlformats.org/officeDocument/2006/relationships/hyperlink" Target="http://www.bav-astro.de/sfs/BAVM_link.php?BAVMnr=152" TargetMode="External"/><Relationship Id="rId24" Type="http://schemas.openxmlformats.org/officeDocument/2006/relationships/hyperlink" Target="http://www.bav-astro.de/sfs/BAVM_link.php?BAVMnr=173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8" TargetMode="External"/><Relationship Id="rId40" Type="http://schemas.openxmlformats.org/officeDocument/2006/relationships/hyperlink" Target="http://www.konkoly.hu/cgi-bin/IBVS?5875" TargetMode="External"/><Relationship Id="rId45" Type="http://schemas.openxmlformats.org/officeDocument/2006/relationships/hyperlink" Target="http://www.konkoly.hu/cgi-bin/IBVS?5980" TargetMode="External"/><Relationship Id="rId53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bav-astro.de/sfs/BAVM_link.php?BAVMnr=91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2" TargetMode="External"/><Relationship Id="rId28" Type="http://schemas.openxmlformats.org/officeDocument/2006/relationships/hyperlink" Target="http://www.konkoly.hu/cgi-bin/IBVS?5623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172" TargetMode="External"/><Relationship Id="rId31" Type="http://schemas.openxmlformats.org/officeDocument/2006/relationships/hyperlink" Target="http://www.konkoly.hu/cgi-bin/IBVS?5814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bav-astro.de/sfs/BAVM_link.php?BAVMnr=99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www.konkoly.hu/cgi-bin/IBVS?5602" TargetMode="External"/><Relationship Id="rId27" Type="http://schemas.openxmlformats.org/officeDocument/2006/relationships/hyperlink" Target="http://www.konkoly.hu/cgi-bin/IBVS?5623" TargetMode="External"/><Relationship Id="rId30" Type="http://schemas.openxmlformats.org/officeDocument/2006/relationships/hyperlink" Target="http://www.bav-astro.de/sfs/BAVM_link.php?BAVMnr=178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5898" TargetMode="External"/><Relationship Id="rId48" Type="http://schemas.openxmlformats.org/officeDocument/2006/relationships/hyperlink" Target="http://www.bav-astro.de/sfs/BAVM_link.php?BAVMnr=214" TargetMode="External"/><Relationship Id="rId8" Type="http://schemas.openxmlformats.org/officeDocument/2006/relationships/hyperlink" Target="http://www.bav-astro.de/sfs/BAVM_link.php?BAVMnr=91" TargetMode="External"/><Relationship Id="rId51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2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0"/>
  <sheetViews>
    <sheetView tabSelected="1" workbookViewId="0">
      <pane xSplit="14" ySplit="22" topLeftCell="O82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style="6" customWidth="1"/>
    <col min="3" max="3" width="11.85546875" style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48</v>
      </c>
    </row>
    <row r="2" spans="1:6" s="45" customFormat="1" ht="12.95" customHeight="1">
      <c r="A2" s="45" t="s">
        <v>26</v>
      </c>
      <c r="B2" s="46" t="s">
        <v>46</v>
      </c>
      <c r="C2" s="47"/>
    </row>
    <row r="3" spans="1:6" s="45" customFormat="1" ht="12.95" customHeight="1" thickBot="1">
      <c r="B3" s="48"/>
      <c r="C3" s="47"/>
    </row>
    <row r="4" spans="1:6" s="45" customFormat="1" ht="12.95" customHeight="1" thickTop="1" thickBot="1">
      <c r="A4" s="49" t="s">
        <v>0</v>
      </c>
      <c r="B4" s="48"/>
      <c r="C4" s="50">
        <v>45002.414700000001</v>
      </c>
      <c r="D4" s="51">
        <v>0.37491799999999997</v>
      </c>
    </row>
    <row r="5" spans="1:6" s="45" customFormat="1" ht="12.95" customHeight="1" thickTop="1">
      <c r="A5" s="52" t="s">
        <v>53</v>
      </c>
      <c r="C5" s="53">
        <v>-9.5</v>
      </c>
      <c r="D5" s="45" t="s">
        <v>54</v>
      </c>
    </row>
    <row r="6" spans="1:6" s="45" customFormat="1" ht="12.95" customHeight="1">
      <c r="A6" s="49" t="s">
        <v>1</v>
      </c>
      <c r="B6" s="48"/>
      <c r="C6" s="47"/>
    </row>
    <row r="7" spans="1:6" s="45" customFormat="1" ht="12.95" customHeight="1">
      <c r="A7" s="45" t="s">
        <v>2</v>
      </c>
      <c r="B7" s="48"/>
      <c r="C7" s="64">
        <f>+C4</f>
        <v>45002.414700000001</v>
      </c>
    </row>
    <row r="8" spans="1:6" s="45" customFormat="1" ht="12.95" customHeight="1">
      <c r="A8" s="45" t="s">
        <v>3</v>
      </c>
      <c r="B8" s="48"/>
      <c r="C8" s="64">
        <v>0.37491726688162597</v>
      </c>
    </row>
    <row r="9" spans="1:6" s="45" customFormat="1" ht="12.95" customHeight="1">
      <c r="A9" s="54" t="s">
        <v>60</v>
      </c>
      <c r="B9" s="53">
        <v>22</v>
      </c>
      <c r="C9" s="55" t="str">
        <f>"F"&amp;B9</f>
        <v>F22</v>
      </c>
      <c r="D9" s="56" t="str">
        <f>"G"&amp;B9</f>
        <v>G22</v>
      </c>
    </row>
    <row r="10" spans="1:6" s="45" customFormat="1" ht="12.95" customHeight="1" thickBot="1">
      <c r="C10" s="57" t="s">
        <v>21</v>
      </c>
      <c r="D10" s="58" t="s">
        <v>22</v>
      </c>
    </row>
    <row r="11" spans="1:6" s="45" customFormat="1" ht="12.95" customHeight="1">
      <c r="A11" s="45" t="s">
        <v>16</v>
      </c>
      <c r="C11" s="55">
        <f ca="1">INTERCEPT(INDIRECT($D$9):G979,INDIRECT($C$9):F979)</f>
        <v>7.5307512891878824E-3</v>
      </c>
      <c r="D11" s="48"/>
    </row>
    <row r="12" spans="1:6" s="45" customFormat="1" ht="12.95" customHeight="1">
      <c r="A12" s="45" t="s">
        <v>17</v>
      </c>
      <c r="C12" s="55">
        <f ca="1">SLOPE(INDIRECT($D$9):G979,INDIRECT($C$9):F979)</f>
        <v>1.1755268079348454E-7</v>
      </c>
      <c r="D12" s="48"/>
    </row>
    <row r="13" spans="1:6" s="45" customFormat="1" ht="12.95" customHeight="1">
      <c r="A13" s="45" t="s">
        <v>20</v>
      </c>
      <c r="C13" s="47" t="s">
        <v>14</v>
      </c>
    </row>
    <row r="14" spans="1:6" s="45" customFormat="1" ht="12.95" customHeight="1">
      <c r="C14" s="47"/>
    </row>
    <row r="15" spans="1:6" s="45" customFormat="1" ht="12.95" customHeight="1">
      <c r="A15" s="59" t="s">
        <v>18</v>
      </c>
      <c r="C15" s="55">
        <f ca="1">(C7+C11)+(C8+C12)*INT(MAX(F21:F3520))</f>
        <v>59570.212120330718</v>
      </c>
      <c r="E15" s="60" t="s">
        <v>67</v>
      </c>
      <c r="F15" s="61">
        <v>1</v>
      </c>
    </row>
    <row r="16" spans="1:6" s="45" customFormat="1" ht="12.95" customHeight="1">
      <c r="A16" s="49" t="s">
        <v>4</v>
      </c>
      <c r="C16" s="62">
        <f ca="1">+C8+C12</f>
        <v>0.37491738443430678</v>
      </c>
      <c r="E16" s="60" t="s">
        <v>55</v>
      </c>
      <c r="F16" s="63">
        <f ca="1">NOW()+15018.5+$C$5/24</f>
        <v>60358.761401157404</v>
      </c>
    </row>
    <row r="17" spans="1:21" s="45" customFormat="1" ht="12.95" customHeight="1" thickBot="1">
      <c r="A17" s="60" t="s">
        <v>47</v>
      </c>
      <c r="C17" s="64">
        <f>COUNT(C21:C2178)</f>
        <v>83</v>
      </c>
      <c r="E17" s="60" t="s">
        <v>68</v>
      </c>
      <c r="F17" s="63">
        <f ca="1">ROUND(2*(F16-$C$7)/$C$8,0)/2+F15</f>
        <v>40960.5</v>
      </c>
    </row>
    <row r="18" spans="1:21" s="45" customFormat="1" ht="12.95" customHeight="1" thickTop="1" thickBot="1">
      <c r="A18" s="49" t="s">
        <v>5</v>
      </c>
      <c r="C18" s="50">
        <f ca="1">+C15</f>
        <v>59570.212120330718</v>
      </c>
      <c r="D18" s="51">
        <f ca="1">+C16</f>
        <v>0.37491738443430678</v>
      </c>
      <c r="E18" s="60" t="s">
        <v>56</v>
      </c>
      <c r="F18" s="56">
        <f ca="1">ROUND(2*(F16-$C$15)/$C$16,0)/2+F15</f>
        <v>2104.5</v>
      </c>
    </row>
    <row r="19" spans="1:21" s="45" customFormat="1" ht="12.95" customHeight="1" thickTop="1">
      <c r="B19" s="48"/>
      <c r="C19" s="47"/>
      <c r="E19" s="60" t="s">
        <v>57</v>
      </c>
      <c r="F19" s="65">
        <f ca="1">+$C$15+$C$16*F18-15018.5-$C$5/24</f>
        <v>45341.12158920605</v>
      </c>
    </row>
    <row r="20" spans="1:21" s="45" customFormat="1" ht="12.95" customHeight="1" thickBot="1">
      <c r="A20" s="58" t="s">
        <v>6</v>
      </c>
      <c r="B20" s="58" t="s">
        <v>7</v>
      </c>
      <c r="C20" s="57" t="s">
        <v>8</v>
      </c>
      <c r="D20" s="58" t="s">
        <v>13</v>
      </c>
      <c r="E20" s="58" t="s">
        <v>9</v>
      </c>
      <c r="F20" s="58" t="s">
        <v>10</v>
      </c>
      <c r="G20" s="58" t="s">
        <v>11</v>
      </c>
      <c r="H20" s="66" t="s">
        <v>85</v>
      </c>
      <c r="I20" s="66" t="s">
        <v>88</v>
      </c>
      <c r="J20" s="66" t="s">
        <v>82</v>
      </c>
      <c r="K20" s="66" t="s">
        <v>80</v>
      </c>
      <c r="L20" s="66" t="s">
        <v>27</v>
      </c>
      <c r="M20" s="66" t="s">
        <v>28</v>
      </c>
      <c r="N20" s="66" t="s">
        <v>29</v>
      </c>
      <c r="O20" s="66" t="s">
        <v>24</v>
      </c>
      <c r="P20" s="67" t="s">
        <v>23</v>
      </c>
      <c r="Q20" s="58" t="s">
        <v>15</v>
      </c>
      <c r="U20" s="68" t="s">
        <v>74</v>
      </c>
    </row>
    <row r="21" spans="1:21" s="45" customFormat="1" ht="12.95" customHeight="1">
      <c r="A21" s="69" t="s">
        <v>385</v>
      </c>
      <c r="B21" s="70" t="s">
        <v>34</v>
      </c>
      <c r="C21" s="71">
        <v>35868.483</v>
      </c>
      <c r="D21" s="18"/>
      <c r="E21" s="20">
        <f t="shared" ref="E21:E52" si="0">+(C21-C$7)/C$8</f>
        <v>-24362.526100682077</v>
      </c>
      <c r="F21" s="45">
        <f t="shared" ref="F21:F52" si="1">ROUND(2*E21,0)/2</f>
        <v>-24362.5</v>
      </c>
      <c r="G21" s="45">
        <f t="shared" ref="G21:G52" si="2">+C21-(C$7+F21*C$8)</f>
        <v>-9.7855963904294185E-3</v>
      </c>
      <c r="I21" s="48"/>
      <c r="J21" s="45">
        <f>G21</f>
        <v>-9.7855963904294185E-3</v>
      </c>
      <c r="O21" s="45">
        <f t="shared" ref="O21:O52" ca="1" si="3">+C$11+C$12*F21</f>
        <v>4.6668741033566155E-3</v>
      </c>
      <c r="Q21" s="72">
        <f t="shared" ref="Q21:Q52" si="4">+C21-15018.5</f>
        <v>20849.983</v>
      </c>
    </row>
    <row r="22" spans="1:21" s="45" customFormat="1" ht="12.95" customHeight="1">
      <c r="A22" s="45" t="s">
        <v>36</v>
      </c>
      <c r="B22" s="48" t="s">
        <v>34</v>
      </c>
      <c r="C22" s="17">
        <v>44988.355499999998</v>
      </c>
      <c r="D22" s="17" t="s">
        <v>14</v>
      </c>
      <c r="E22" s="45">
        <f t="shared" si="0"/>
        <v>-37.499473195621832</v>
      </c>
      <c r="F22" s="45">
        <f t="shared" si="1"/>
        <v>-37.5</v>
      </c>
      <c r="G22" s="45">
        <f t="shared" si="2"/>
        <v>1.9750805950025097E-4</v>
      </c>
      <c r="J22" s="48">
        <f>G22</f>
        <v>1.9750805950025097E-4</v>
      </c>
      <c r="O22" s="45">
        <f t="shared" ca="1" si="3"/>
        <v>7.526343063658127E-3</v>
      </c>
      <c r="Q22" s="72">
        <f t="shared" si="4"/>
        <v>29969.855499999998</v>
      </c>
    </row>
    <row r="23" spans="1:21" s="45" customFormat="1" ht="12.95" customHeight="1">
      <c r="A23" s="45" t="s">
        <v>12</v>
      </c>
      <c r="B23" s="48"/>
      <c r="C23" s="17">
        <v>45002.414700000001</v>
      </c>
      <c r="D23" s="17" t="s">
        <v>14</v>
      </c>
      <c r="E23" s="45">
        <f t="shared" si="0"/>
        <v>0</v>
      </c>
      <c r="F23" s="45">
        <f t="shared" si="1"/>
        <v>0</v>
      </c>
      <c r="G23" s="45">
        <f t="shared" si="2"/>
        <v>0</v>
      </c>
      <c r="H23" s="45">
        <f>+G23</f>
        <v>0</v>
      </c>
      <c r="O23" s="45">
        <f t="shared" ca="1" si="3"/>
        <v>7.5307512891878824E-3</v>
      </c>
      <c r="Q23" s="72">
        <f t="shared" si="4"/>
        <v>29983.914700000001</v>
      </c>
    </row>
    <row r="24" spans="1:21" s="45" customFormat="1" ht="12.95" customHeight="1">
      <c r="A24" s="69" t="s">
        <v>111</v>
      </c>
      <c r="B24" s="70" t="s">
        <v>32</v>
      </c>
      <c r="C24" s="71">
        <v>49416.3246</v>
      </c>
      <c r="D24" s="18"/>
      <c r="E24" s="20">
        <f t="shared" si="0"/>
        <v>11773.023783920891</v>
      </c>
      <c r="F24" s="45">
        <f t="shared" si="1"/>
        <v>11773</v>
      </c>
      <c r="G24" s="45">
        <f t="shared" si="2"/>
        <v>8.9170026185456663E-3</v>
      </c>
      <c r="K24" s="48">
        <f>G24</f>
        <v>8.9170026185456663E-3</v>
      </c>
      <c r="O24" s="45">
        <f t="shared" ca="1" si="3"/>
        <v>8.914699000169576E-3</v>
      </c>
      <c r="Q24" s="72">
        <f t="shared" si="4"/>
        <v>34397.8246</v>
      </c>
    </row>
    <row r="25" spans="1:21" s="45" customFormat="1" ht="12.95" customHeight="1">
      <c r="A25" s="45" t="s">
        <v>35</v>
      </c>
      <c r="B25" s="48" t="s">
        <v>34</v>
      </c>
      <c r="C25" s="17">
        <v>49786.369400000003</v>
      </c>
      <c r="D25" s="17" t="s">
        <v>14</v>
      </c>
      <c r="E25" s="45">
        <f t="shared" si="0"/>
        <v>12760.027671679518</v>
      </c>
      <c r="F25" s="45">
        <f t="shared" si="1"/>
        <v>12760</v>
      </c>
      <c r="G25" s="45">
        <f t="shared" si="2"/>
        <v>1.037459045619471E-2</v>
      </c>
      <c r="J25" s="45">
        <f t="shared" ref="J25:J32" si="5">G25</f>
        <v>1.037459045619471E-2</v>
      </c>
      <c r="O25" s="45">
        <f t="shared" ca="1" si="3"/>
        <v>9.0307234961127456E-3</v>
      </c>
      <c r="Q25" s="72">
        <f t="shared" si="4"/>
        <v>34767.869400000003</v>
      </c>
    </row>
    <row r="26" spans="1:21" s="45" customFormat="1" ht="12.95" customHeight="1">
      <c r="A26" s="45" t="s">
        <v>35</v>
      </c>
      <c r="B26" s="48" t="s">
        <v>34</v>
      </c>
      <c r="C26" s="17">
        <v>49788.4303</v>
      </c>
      <c r="D26" s="17" t="s">
        <v>14</v>
      </c>
      <c r="E26" s="45">
        <f t="shared" si="0"/>
        <v>12765.52461775815</v>
      </c>
      <c r="F26" s="45">
        <f t="shared" si="1"/>
        <v>12765.5</v>
      </c>
      <c r="G26" s="45">
        <f t="shared" si="2"/>
        <v>9.2296225993777625E-3</v>
      </c>
      <c r="J26" s="45">
        <f t="shared" si="5"/>
        <v>9.2296225993777625E-3</v>
      </c>
      <c r="O26" s="45">
        <f t="shared" ca="1" si="3"/>
        <v>9.0313700358571093E-3</v>
      </c>
      <c r="Q26" s="72">
        <f t="shared" si="4"/>
        <v>34769.9303</v>
      </c>
    </row>
    <row r="27" spans="1:21" s="45" customFormat="1" ht="12.95" customHeight="1">
      <c r="A27" s="45" t="s">
        <v>35</v>
      </c>
      <c r="B27" s="48" t="s">
        <v>34</v>
      </c>
      <c r="C27" s="17">
        <v>49796.302799999998</v>
      </c>
      <c r="D27" s="17" t="s">
        <v>14</v>
      </c>
      <c r="E27" s="45">
        <f t="shared" si="0"/>
        <v>12786.52258369735</v>
      </c>
      <c r="F27" s="45">
        <f t="shared" si="1"/>
        <v>12786.5</v>
      </c>
      <c r="G27" s="45">
        <f t="shared" si="2"/>
        <v>8.4670180876855738E-3</v>
      </c>
      <c r="J27" s="48">
        <f t="shared" si="5"/>
        <v>8.4670180876855738E-3</v>
      </c>
      <c r="O27" s="45">
        <f t="shared" ca="1" si="3"/>
        <v>9.0338386421537718E-3</v>
      </c>
      <c r="Q27" s="72">
        <f t="shared" si="4"/>
        <v>34777.802799999998</v>
      </c>
    </row>
    <row r="28" spans="1:21" s="45" customFormat="1" ht="12.95" customHeight="1">
      <c r="A28" s="45" t="s">
        <v>35</v>
      </c>
      <c r="B28" s="48" t="s">
        <v>32</v>
      </c>
      <c r="C28" s="17">
        <v>50080.678599999999</v>
      </c>
      <c r="D28" s="17" t="s">
        <v>14</v>
      </c>
      <c r="E28" s="45">
        <f t="shared" si="0"/>
        <v>13545.025392504467</v>
      </c>
      <c r="F28" s="45">
        <f t="shared" si="1"/>
        <v>13545</v>
      </c>
      <c r="G28" s="45">
        <f t="shared" si="2"/>
        <v>9.5200883733923547E-3</v>
      </c>
      <c r="J28" s="45">
        <f t="shared" si="5"/>
        <v>9.5200883733923547E-3</v>
      </c>
      <c r="O28" s="45">
        <f t="shared" ca="1" si="3"/>
        <v>9.1230023505356299E-3</v>
      </c>
      <c r="Q28" s="72">
        <f t="shared" si="4"/>
        <v>35062.178599999999</v>
      </c>
    </row>
    <row r="29" spans="1:21" s="45" customFormat="1" ht="12.95" customHeight="1">
      <c r="A29" s="20" t="s">
        <v>33</v>
      </c>
      <c r="B29" s="48" t="s">
        <v>34</v>
      </c>
      <c r="C29" s="73">
        <v>50154.349499999997</v>
      </c>
      <c r="D29" s="17" t="s">
        <v>14</v>
      </c>
      <c r="E29" s="45">
        <f t="shared" si="0"/>
        <v>13741.524477790017</v>
      </c>
      <c r="F29" s="45">
        <f t="shared" si="1"/>
        <v>13741.5</v>
      </c>
      <c r="G29" s="45">
        <f t="shared" si="2"/>
        <v>9.1771461302414536E-3</v>
      </c>
      <c r="J29" s="45">
        <f t="shared" si="5"/>
        <v>9.1771461302414536E-3</v>
      </c>
      <c r="O29" s="45">
        <f t="shared" ca="1" si="3"/>
        <v>9.1461014523115496E-3</v>
      </c>
      <c r="Q29" s="72">
        <f t="shared" si="4"/>
        <v>35135.849499999997</v>
      </c>
    </row>
    <row r="30" spans="1:21" s="45" customFormat="1" ht="12.95" customHeight="1">
      <c r="A30" s="20" t="s">
        <v>31</v>
      </c>
      <c r="B30" s="48" t="s">
        <v>32</v>
      </c>
      <c r="C30" s="17">
        <v>50898.373</v>
      </c>
      <c r="D30" s="17">
        <v>4.0000000000000002E-4</v>
      </c>
      <c r="E30" s="45">
        <f t="shared" si="0"/>
        <v>15726.024968227328</v>
      </c>
      <c r="F30" s="45">
        <f t="shared" si="1"/>
        <v>15726</v>
      </c>
      <c r="G30" s="45">
        <f t="shared" si="2"/>
        <v>9.3610195472138003E-3</v>
      </c>
      <c r="J30" s="48">
        <f t="shared" si="5"/>
        <v>9.3610195472138003E-3</v>
      </c>
      <c r="O30" s="45">
        <f t="shared" ca="1" si="3"/>
        <v>9.3793847473462207E-3</v>
      </c>
      <c r="Q30" s="72">
        <f t="shared" si="4"/>
        <v>35879.873</v>
      </c>
    </row>
    <row r="31" spans="1:21" s="45" customFormat="1" ht="12.95" customHeight="1">
      <c r="A31" s="18" t="s">
        <v>43</v>
      </c>
      <c r="B31" s="16"/>
      <c r="C31" s="17">
        <v>51602.468800000002</v>
      </c>
      <c r="D31" s="17">
        <v>2.9999999999999997E-4</v>
      </c>
      <c r="E31" s="45">
        <f t="shared" si="0"/>
        <v>17604.028096374288</v>
      </c>
      <c r="F31" s="45">
        <f t="shared" si="1"/>
        <v>17604</v>
      </c>
      <c r="G31" s="45">
        <f t="shared" si="2"/>
        <v>1.0533815860981122E-2</v>
      </c>
      <c r="I31" s="48"/>
      <c r="J31" s="45">
        <f t="shared" si="5"/>
        <v>1.0533815860981122E-2</v>
      </c>
      <c r="O31" s="45">
        <f t="shared" ca="1" si="3"/>
        <v>9.6001486818763845E-3</v>
      </c>
      <c r="Q31" s="72">
        <f t="shared" si="4"/>
        <v>36583.968800000002</v>
      </c>
    </row>
    <row r="32" spans="1:21" s="45" customFormat="1" ht="12.95" customHeight="1">
      <c r="A32" s="18" t="s">
        <v>43</v>
      </c>
      <c r="B32" s="16"/>
      <c r="C32" s="17">
        <v>51641.4637</v>
      </c>
      <c r="D32" s="17">
        <v>2.9999999999999997E-4</v>
      </c>
      <c r="E32" s="45">
        <f t="shared" si="0"/>
        <v>17708.037443087866</v>
      </c>
      <c r="F32" s="45">
        <f t="shared" si="1"/>
        <v>17708</v>
      </c>
      <c r="G32" s="45">
        <f t="shared" si="2"/>
        <v>1.4038060166058131E-2</v>
      </c>
      <c r="I32" s="48"/>
      <c r="J32" s="45">
        <f t="shared" si="5"/>
        <v>1.4038060166058131E-2</v>
      </c>
      <c r="O32" s="45">
        <f t="shared" ca="1" si="3"/>
        <v>9.6123741606789076E-3</v>
      </c>
      <c r="Q32" s="72">
        <f t="shared" si="4"/>
        <v>36622.9637</v>
      </c>
    </row>
    <row r="33" spans="1:17" s="45" customFormat="1" ht="12.95" customHeight="1">
      <c r="A33" s="69" t="s">
        <v>147</v>
      </c>
      <c r="B33" s="70" t="s">
        <v>34</v>
      </c>
      <c r="C33" s="71">
        <v>51654.394800000002</v>
      </c>
      <c r="D33" s="18"/>
      <c r="E33" s="20">
        <f t="shared" si="0"/>
        <v>17742.527985781609</v>
      </c>
      <c r="F33" s="45">
        <f t="shared" si="1"/>
        <v>17742.5</v>
      </c>
      <c r="G33" s="45">
        <f t="shared" si="2"/>
        <v>1.0492352754226886E-2</v>
      </c>
      <c r="K33" s="48">
        <f>G33</f>
        <v>1.0492352754226886E-2</v>
      </c>
      <c r="O33" s="45">
        <f t="shared" ca="1" si="3"/>
        <v>9.6164297281662817E-3</v>
      </c>
      <c r="Q33" s="72">
        <f t="shared" si="4"/>
        <v>36635.894800000002</v>
      </c>
    </row>
    <row r="34" spans="1:17" s="45" customFormat="1" ht="12.95" customHeight="1">
      <c r="A34" s="74" t="s">
        <v>151</v>
      </c>
      <c r="B34" s="75" t="s">
        <v>34</v>
      </c>
      <c r="C34" s="76">
        <v>51926.584999999999</v>
      </c>
      <c r="D34" s="38"/>
      <c r="E34" s="20">
        <f t="shared" si="0"/>
        <v>18468.528690587602</v>
      </c>
      <c r="F34" s="45">
        <f t="shared" si="1"/>
        <v>18468.5</v>
      </c>
      <c r="G34" s="45">
        <f t="shared" si="2"/>
        <v>1.0756596690043807E-2</v>
      </c>
      <c r="K34" s="48">
        <f>G34</f>
        <v>1.0756596690043807E-2</v>
      </c>
      <c r="O34" s="45">
        <f t="shared" ca="1" si="3"/>
        <v>9.7017729744223527E-3</v>
      </c>
      <c r="Q34" s="72">
        <f t="shared" si="4"/>
        <v>36908.084999999999</v>
      </c>
    </row>
    <row r="35" spans="1:17" s="45" customFormat="1" ht="12.95" customHeight="1">
      <c r="A35" s="74" t="s">
        <v>156</v>
      </c>
      <c r="B35" s="75" t="s">
        <v>34</v>
      </c>
      <c r="C35" s="76">
        <v>52337.118900000001</v>
      </c>
      <c r="D35" s="38"/>
      <c r="E35" s="20">
        <f t="shared" si="0"/>
        <v>19563.527337661442</v>
      </c>
      <c r="F35" s="45">
        <f t="shared" si="1"/>
        <v>19563.5</v>
      </c>
      <c r="G35" s="45">
        <f t="shared" si="2"/>
        <v>1.0249361308524385E-2</v>
      </c>
      <c r="K35" s="45">
        <f>G35</f>
        <v>1.0249361308524385E-2</v>
      </c>
      <c r="L35" s="48"/>
      <c r="O35" s="45">
        <f t="shared" ca="1" si="3"/>
        <v>9.8304931598912175E-3</v>
      </c>
      <c r="Q35" s="72">
        <f t="shared" si="4"/>
        <v>37318.618900000001</v>
      </c>
    </row>
    <row r="36" spans="1:17" s="45" customFormat="1" ht="12.95" customHeight="1">
      <c r="A36" s="74" t="s">
        <v>156</v>
      </c>
      <c r="B36" s="75" t="s">
        <v>32</v>
      </c>
      <c r="C36" s="76">
        <v>52338.055099999998</v>
      </c>
      <c r="D36" s="46"/>
      <c r="E36" s="20">
        <f t="shared" si="0"/>
        <v>19566.024421905608</v>
      </c>
      <c r="F36" s="45">
        <f t="shared" si="1"/>
        <v>19566</v>
      </c>
      <c r="G36" s="45">
        <f t="shared" si="2"/>
        <v>9.1561941007967107E-3</v>
      </c>
      <c r="K36" s="48">
        <f>G36</f>
        <v>9.1561941007967107E-3</v>
      </c>
      <c r="L36" s="48"/>
      <c r="O36" s="45">
        <f t="shared" ca="1" si="3"/>
        <v>9.8307870415932017E-3</v>
      </c>
      <c r="Q36" s="72">
        <f t="shared" si="4"/>
        <v>37319.555099999998</v>
      </c>
    </row>
    <row r="37" spans="1:17" s="45" customFormat="1" ht="12.95" customHeight="1">
      <c r="A37" s="38" t="s">
        <v>43</v>
      </c>
      <c r="B37" s="39"/>
      <c r="C37" s="38">
        <v>52338.429600000003</v>
      </c>
      <c r="D37" s="38">
        <v>2.0000000000000001E-4</v>
      </c>
      <c r="E37" s="45">
        <f t="shared" si="0"/>
        <v>19567.023308948395</v>
      </c>
      <c r="F37" s="45">
        <f t="shared" si="1"/>
        <v>19567</v>
      </c>
      <c r="G37" s="45">
        <f t="shared" si="2"/>
        <v>8.7389272230211645E-3</v>
      </c>
      <c r="I37" s="48"/>
      <c r="J37" s="48">
        <f>G37</f>
        <v>8.7389272230211645E-3</v>
      </c>
      <c r="O37" s="45">
        <f t="shared" ca="1" si="3"/>
        <v>9.8309045942739943E-3</v>
      </c>
      <c r="Q37" s="72">
        <f t="shared" si="4"/>
        <v>37319.929600000003</v>
      </c>
    </row>
    <row r="38" spans="1:17" s="45" customFormat="1" ht="12.95" customHeight="1">
      <c r="A38" s="77" t="s">
        <v>40</v>
      </c>
      <c r="B38" s="78"/>
      <c r="C38" s="38">
        <v>52339.556400000001</v>
      </c>
      <c r="D38" s="38">
        <v>2.9999999999999997E-4</v>
      </c>
      <c r="E38" s="45">
        <f t="shared" si="0"/>
        <v>19570.02877201861</v>
      </c>
      <c r="F38" s="45">
        <f t="shared" si="1"/>
        <v>19570</v>
      </c>
      <c r="G38" s="45">
        <f t="shared" si="2"/>
        <v>1.078712657908909E-2</v>
      </c>
      <c r="H38" s="47"/>
      <c r="I38" s="48"/>
      <c r="J38" s="45">
        <f>G38</f>
        <v>1.078712657908909E-2</v>
      </c>
      <c r="O38" s="45">
        <f t="shared" ca="1" si="3"/>
        <v>9.8312572523163756E-3</v>
      </c>
      <c r="Q38" s="72">
        <f t="shared" si="4"/>
        <v>37321.056400000001</v>
      </c>
    </row>
    <row r="39" spans="1:17" s="45" customFormat="1" ht="12.95" customHeight="1">
      <c r="A39" s="77" t="s">
        <v>72</v>
      </c>
      <c r="B39" s="78" t="s">
        <v>32</v>
      </c>
      <c r="C39" s="38">
        <v>52351.552300000003</v>
      </c>
      <c r="D39" s="38">
        <v>1E-4</v>
      </c>
      <c r="E39" s="45">
        <f t="shared" si="0"/>
        <v>19602.024897723295</v>
      </c>
      <c r="F39" s="45">
        <f t="shared" si="1"/>
        <v>19602</v>
      </c>
      <c r="G39" s="45">
        <f t="shared" si="2"/>
        <v>9.3345863715512678E-3</v>
      </c>
      <c r="K39" s="48">
        <f t="shared" ref="K39:K44" si="6">G39</f>
        <v>9.3345863715512678E-3</v>
      </c>
      <c r="N39" s="48"/>
      <c r="O39" s="45">
        <f t="shared" ca="1" si="3"/>
        <v>9.8350189381017673E-3</v>
      </c>
      <c r="Q39" s="72">
        <f t="shared" si="4"/>
        <v>37333.052300000003</v>
      </c>
    </row>
    <row r="40" spans="1:17" s="45" customFormat="1" ht="12.95" customHeight="1">
      <c r="A40" s="77" t="s">
        <v>72</v>
      </c>
      <c r="B40" s="78" t="s">
        <v>32</v>
      </c>
      <c r="C40" s="38">
        <v>52354.551700000004</v>
      </c>
      <c r="D40" s="38">
        <v>2.0000000000000001E-4</v>
      </c>
      <c r="E40" s="45">
        <f t="shared" si="0"/>
        <v>19610.025062732893</v>
      </c>
      <c r="F40" s="45">
        <f t="shared" si="1"/>
        <v>19610</v>
      </c>
      <c r="G40" s="45">
        <f t="shared" si="2"/>
        <v>9.3964513143873774E-3</v>
      </c>
      <c r="K40" s="45">
        <f t="shared" si="6"/>
        <v>9.3964513143873774E-3</v>
      </c>
      <c r="N40" s="48"/>
      <c r="O40" s="45">
        <f t="shared" ca="1" si="3"/>
        <v>9.8359593595481153E-3</v>
      </c>
      <c r="Q40" s="72">
        <f t="shared" si="4"/>
        <v>37336.051700000004</v>
      </c>
    </row>
    <row r="41" spans="1:17" s="45" customFormat="1" ht="12.95" customHeight="1">
      <c r="A41" s="69" t="s">
        <v>184</v>
      </c>
      <c r="B41" s="70" t="s">
        <v>32</v>
      </c>
      <c r="C41" s="71">
        <v>52368.423900000002</v>
      </c>
      <c r="D41" s="98"/>
      <c r="E41" s="20">
        <f t="shared" si="0"/>
        <v>19647.025759220895</v>
      </c>
      <c r="F41" s="45">
        <f t="shared" si="1"/>
        <v>19647</v>
      </c>
      <c r="G41" s="45">
        <f t="shared" si="2"/>
        <v>9.6575766947353259E-3</v>
      </c>
      <c r="K41" s="48">
        <f t="shared" si="6"/>
        <v>9.6575766947353259E-3</v>
      </c>
      <c r="O41" s="45">
        <f t="shared" ca="1" si="3"/>
        <v>9.8403088087374736E-3</v>
      </c>
      <c r="Q41" s="72">
        <f t="shared" si="4"/>
        <v>37349.923900000002</v>
      </c>
    </row>
    <row r="42" spans="1:17" s="45" customFormat="1" ht="12.95" customHeight="1">
      <c r="A42" s="20" t="s">
        <v>72</v>
      </c>
      <c r="B42" s="24" t="s">
        <v>32</v>
      </c>
      <c r="C42" s="18">
        <v>52403.665999999997</v>
      </c>
      <c r="D42" s="18">
        <v>1E-4</v>
      </c>
      <c r="E42" s="45">
        <f t="shared" si="0"/>
        <v>19741.025430916794</v>
      </c>
      <c r="F42" s="45">
        <f t="shared" si="1"/>
        <v>19741</v>
      </c>
      <c r="G42" s="45">
        <f t="shared" si="2"/>
        <v>9.5344898145413026E-3</v>
      </c>
      <c r="K42" s="45">
        <f t="shared" si="6"/>
        <v>9.5344898145413026E-3</v>
      </c>
      <c r="N42" s="48"/>
      <c r="O42" s="45">
        <f t="shared" ca="1" si="3"/>
        <v>9.8513587607320617E-3</v>
      </c>
      <c r="Q42" s="72">
        <f t="shared" si="4"/>
        <v>37385.165999999997</v>
      </c>
    </row>
    <row r="43" spans="1:17" s="45" customFormat="1" ht="12.95" customHeight="1">
      <c r="A43" s="20" t="s">
        <v>72</v>
      </c>
      <c r="B43" s="24" t="s">
        <v>32</v>
      </c>
      <c r="C43" s="18">
        <v>52689.726999999999</v>
      </c>
      <c r="D43" s="18">
        <v>1E-3</v>
      </c>
      <c r="E43" s="45">
        <f t="shared" si="0"/>
        <v>20504.023098053636</v>
      </c>
      <c r="F43" s="45">
        <f t="shared" si="1"/>
        <v>20504</v>
      </c>
      <c r="G43" s="45">
        <f t="shared" si="2"/>
        <v>8.6598591369693168E-3</v>
      </c>
      <c r="K43" s="48">
        <f t="shared" si="6"/>
        <v>8.6598591369693168E-3</v>
      </c>
      <c r="N43" s="48"/>
      <c r="O43" s="45">
        <f t="shared" ca="1" si="3"/>
        <v>9.9410514561774892E-3</v>
      </c>
      <c r="Q43" s="72">
        <f t="shared" si="4"/>
        <v>37671.226999999999</v>
      </c>
    </row>
    <row r="44" spans="1:17" s="45" customFormat="1" ht="12.95" customHeight="1">
      <c r="A44" s="20" t="s">
        <v>52</v>
      </c>
      <c r="B44" s="24" t="s">
        <v>32</v>
      </c>
      <c r="C44" s="18">
        <v>52693.474999999999</v>
      </c>
      <c r="D44" s="18">
        <v>4.0000000000000002E-4</v>
      </c>
      <c r="E44" s="45">
        <f t="shared" si="0"/>
        <v>20514.019970246729</v>
      </c>
      <c r="F44" s="45">
        <f t="shared" si="1"/>
        <v>20514</v>
      </c>
      <c r="G44" s="45">
        <f t="shared" si="2"/>
        <v>7.4871903198072687E-3</v>
      </c>
      <c r="I44" s="48"/>
      <c r="K44" s="45">
        <f t="shared" si="6"/>
        <v>7.4871903198072687E-3</v>
      </c>
      <c r="O44" s="45">
        <f t="shared" ca="1" si="3"/>
        <v>9.9422269829854241E-3</v>
      </c>
      <c r="Q44" s="72">
        <f t="shared" si="4"/>
        <v>37674.974999999999</v>
      </c>
    </row>
    <row r="45" spans="1:17" s="45" customFormat="1" ht="12.95" customHeight="1">
      <c r="A45" s="20" t="s">
        <v>40</v>
      </c>
      <c r="B45" s="22"/>
      <c r="C45" s="18">
        <v>52693.476799999997</v>
      </c>
      <c r="D45" s="18">
        <v>1E-4</v>
      </c>
      <c r="E45" s="45">
        <f t="shared" si="0"/>
        <v>20514.02477130594</v>
      </c>
      <c r="F45" s="45">
        <f t="shared" si="1"/>
        <v>20514</v>
      </c>
      <c r="G45" s="45">
        <f t="shared" si="2"/>
        <v>9.2871903179911897E-3</v>
      </c>
      <c r="H45" s="47"/>
      <c r="I45" s="48"/>
      <c r="J45" s="45">
        <f>G45</f>
        <v>9.2871903179911897E-3</v>
      </c>
      <c r="O45" s="45">
        <f t="shared" ca="1" si="3"/>
        <v>9.9422269829854241E-3</v>
      </c>
      <c r="Q45" s="72">
        <f t="shared" si="4"/>
        <v>37674.976799999997</v>
      </c>
    </row>
    <row r="46" spans="1:17" s="45" customFormat="1" ht="12.95" customHeight="1">
      <c r="A46" s="20" t="s">
        <v>40</v>
      </c>
      <c r="B46" s="22" t="s">
        <v>34</v>
      </c>
      <c r="C46" s="18">
        <v>52693.663500000002</v>
      </c>
      <c r="D46" s="18">
        <v>5.0000000000000001E-4</v>
      </c>
      <c r="E46" s="45">
        <f t="shared" si="0"/>
        <v>20514.522747837025</v>
      </c>
      <c r="F46" s="45">
        <f t="shared" si="1"/>
        <v>20514.5</v>
      </c>
      <c r="G46" s="45">
        <f t="shared" si="2"/>
        <v>8.5285568857216276E-3</v>
      </c>
      <c r="H46" s="47"/>
      <c r="I46" s="48"/>
      <c r="J46" s="48">
        <f>G46</f>
        <v>8.5285568857216276E-3</v>
      </c>
      <c r="O46" s="45">
        <f t="shared" ca="1" si="3"/>
        <v>9.9422857593258213E-3</v>
      </c>
      <c r="Q46" s="72">
        <f t="shared" si="4"/>
        <v>37675.163500000002</v>
      </c>
    </row>
    <row r="47" spans="1:17" s="45" customFormat="1" ht="12.95" customHeight="1">
      <c r="A47" s="20" t="s">
        <v>45</v>
      </c>
      <c r="B47" s="24" t="s">
        <v>34</v>
      </c>
      <c r="C47" s="18">
        <v>52715.410400000001</v>
      </c>
      <c r="D47" s="18">
        <v>5.9999999999999995E-4</v>
      </c>
      <c r="E47" s="45">
        <f t="shared" si="0"/>
        <v>20572.527278225498</v>
      </c>
      <c r="F47" s="45">
        <f t="shared" si="1"/>
        <v>20572.5</v>
      </c>
      <c r="G47" s="45">
        <f t="shared" si="2"/>
        <v>1.0227077749732416E-2</v>
      </c>
      <c r="I47" s="48"/>
      <c r="J47" s="45">
        <f>G47</f>
        <v>1.0227077749732416E-2</v>
      </c>
      <c r="O47" s="45">
        <f t="shared" ca="1" si="3"/>
        <v>9.9491038148118438E-3</v>
      </c>
      <c r="Q47" s="72">
        <f t="shared" si="4"/>
        <v>37696.910400000001</v>
      </c>
    </row>
    <row r="48" spans="1:17" s="45" customFormat="1" ht="12.95" customHeight="1">
      <c r="A48" s="20" t="s">
        <v>40</v>
      </c>
      <c r="B48" s="22"/>
      <c r="C48" s="18">
        <v>52744.465100000001</v>
      </c>
      <c r="D48" s="18">
        <v>2.0000000000000001E-4</v>
      </c>
      <c r="E48" s="45">
        <f t="shared" si="0"/>
        <v>20650.023575586416</v>
      </c>
      <c r="F48" s="45">
        <f t="shared" si="1"/>
        <v>20650</v>
      </c>
      <c r="G48" s="45">
        <f t="shared" si="2"/>
        <v>8.8388944277539849E-3</v>
      </c>
      <c r="H48" s="47"/>
      <c r="I48" s="48"/>
      <c r="J48" s="45">
        <f>G48</f>
        <v>8.8388944277539849E-3</v>
      </c>
      <c r="O48" s="45">
        <f t="shared" ca="1" si="3"/>
        <v>9.9582141475733389E-3</v>
      </c>
      <c r="Q48" s="72">
        <f t="shared" si="4"/>
        <v>37725.965100000001</v>
      </c>
    </row>
    <row r="49" spans="1:17" s="45" customFormat="1" ht="12.95" customHeight="1">
      <c r="A49" s="20" t="s">
        <v>72</v>
      </c>
      <c r="B49" s="24" t="s">
        <v>32</v>
      </c>
      <c r="C49" s="18">
        <v>52964.917000000001</v>
      </c>
      <c r="D49" s="18">
        <v>1E-4</v>
      </c>
      <c r="E49" s="45">
        <f t="shared" si="0"/>
        <v>21238.025034771286</v>
      </c>
      <c r="F49" s="45">
        <f t="shared" si="1"/>
        <v>21238</v>
      </c>
      <c r="G49" s="45">
        <f t="shared" si="2"/>
        <v>9.3859680273453705E-3</v>
      </c>
      <c r="K49" s="45">
        <f>G49</f>
        <v>9.3859680273453705E-3</v>
      </c>
      <c r="N49" s="48"/>
      <c r="O49" s="45">
        <f t="shared" ca="1" si="3"/>
        <v>1.0027335123879908E-2</v>
      </c>
      <c r="Q49" s="72">
        <f t="shared" si="4"/>
        <v>37946.417000000001</v>
      </c>
    </row>
    <row r="50" spans="1:17" s="45" customFormat="1" ht="12.95" customHeight="1">
      <c r="A50" s="80" t="s">
        <v>39</v>
      </c>
      <c r="B50" s="24"/>
      <c r="C50" s="81">
        <v>52997.909299999999</v>
      </c>
      <c r="D50" s="18">
        <v>2.9999999999999997E-4</v>
      </c>
      <c r="E50" s="45">
        <f t="shared" si="0"/>
        <v>21326.02391589621</v>
      </c>
      <c r="F50" s="45">
        <f t="shared" si="1"/>
        <v>21326</v>
      </c>
      <c r="G50" s="45">
        <f t="shared" si="2"/>
        <v>8.9664824408828281E-3</v>
      </c>
      <c r="K50" s="45">
        <f>G50</f>
        <v>8.9664824408828281E-3</v>
      </c>
      <c r="O50" s="45">
        <f t="shared" ca="1" si="3"/>
        <v>1.0037679759789734E-2</v>
      </c>
      <c r="Q50" s="72">
        <f t="shared" si="4"/>
        <v>37979.409299999999</v>
      </c>
    </row>
    <row r="51" spans="1:17" s="45" customFormat="1" ht="12.95" customHeight="1">
      <c r="A51" s="80" t="s">
        <v>42</v>
      </c>
      <c r="B51" s="24"/>
      <c r="C51" s="82">
        <v>53006.907318284364</v>
      </c>
      <c r="D51" s="18">
        <v>1E-4</v>
      </c>
      <c r="E51" s="45">
        <f t="shared" si="0"/>
        <v>21350.023926243044</v>
      </c>
      <c r="F51" s="45">
        <f t="shared" si="1"/>
        <v>21350</v>
      </c>
      <c r="G51" s="45">
        <f t="shared" si="2"/>
        <v>8.9703616467886604E-3</v>
      </c>
      <c r="K51" s="45">
        <f>G51</f>
        <v>8.9703616467886604E-3</v>
      </c>
      <c r="O51" s="45">
        <f t="shared" ca="1" si="3"/>
        <v>1.0040501024128777E-2</v>
      </c>
      <c r="Q51" s="72">
        <f t="shared" si="4"/>
        <v>37988.407318284364</v>
      </c>
    </row>
    <row r="52" spans="1:17" s="45" customFormat="1" ht="12.95" customHeight="1">
      <c r="A52" s="20" t="s">
        <v>45</v>
      </c>
      <c r="B52" s="24" t="s">
        <v>34</v>
      </c>
      <c r="C52" s="18">
        <v>53070.453800000003</v>
      </c>
      <c r="D52" s="18">
        <v>4.0000000000000001E-3</v>
      </c>
      <c r="E52" s="45">
        <f t="shared" si="0"/>
        <v>21519.518605013607</v>
      </c>
      <c r="F52" s="45">
        <f t="shared" si="1"/>
        <v>21519.5</v>
      </c>
      <c r="G52" s="45">
        <f t="shared" si="2"/>
        <v>6.9753408533870243E-3</v>
      </c>
      <c r="I52" s="48"/>
      <c r="J52" s="45">
        <f t="shared" ref="J52:J57" si="7">G52</f>
        <v>6.9753408533870243E-3</v>
      </c>
      <c r="O52" s="45">
        <f t="shared" ca="1" si="3"/>
        <v>1.0060426203523272E-2</v>
      </c>
      <c r="Q52" s="72">
        <f t="shared" si="4"/>
        <v>38051.953800000003</v>
      </c>
    </row>
    <row r="53" spans="1:17" s="45" customFormat="1" ht="12.95" customHeight="1">
      <c r="A53" s="20" t="s">
        <v>50</v>
      </c>
      <c r="B53" s="22"/>
      <c r="C53" s="18">
        <v>53107.386500000001</v>
      </c>
      <c r="D53" s="18">
        <v>2.0000000000000001E-4</v>
      </c>
      <c r="E53" s="45">
        <f t="shared" ref="E53:E84" si="8">+(C53-C$7)/C$8</f>
        <v>21618.027538216884</v>
      </c>
      <c r="F53" s="45">
        <f t="shared" ref="F53:F84" si="9">ROUND(2*E53,0)/2</f>
        <v>21618</v>
      </c>
      <c r="G53" s="45">
        <f t="shared" ref="G53:G72" si="10">+C53-(C$7+F53*C$8)</f>
        <v>1.0324553011741955E-2</v>
      </c>
      <c r="I53" s="48"/>
      <c r="J53" s="45">
        <f t="shared" si="7"/>
        <v>1.0324553011741955E-2</v>
      </c>
      <c r="O53" s="45">
        <f t="shared" ref="O53:O84" ca="1" si="11">+C$11+C$12*F53</f>
        <v>1.0072005142581431E-2</v>
      </c>
      <c r="Q53" s="72">
        <f t="shared" ref="Q53:Q84" si="12">+C53-15018.5</f>
        <v>38088.886500000001</v>
      </c>
    </row>
    <row r="54" spans="1:17" s="45" customFormat="1" ht="12.95" customHeight="1">
      <c r="A54" s="20" t="s">
        <v>45</v>
      </c>
      <c r="B54" s="22"/>
      <c r="C54" s="18">
        <v>53110.386299999998</v>
      </c>
      <c r="D54" s="18">
        <v>2.5000000000000001E-3</v>
      </c>
      <c r="E54" s="45">
        <f t="shared" si="8"/>
        <v>21626.028770128523</v>
      </c>
      <c r="F54" s="45">
        <f t="shared" si="9"/>
        <v>21626</v>
      </c>
      <c r="G54" s="45">
        <f t="shared" si="10"/>
        <v>1.0786417951749172E-2</v>
      </c>
      <c r="I54" s="48"/>
      <c r="J54" s="48">
        <f t="shared" si="7"/>
        <v>1.0786417951749172E-2</v>
      </c>
      <c r="O54" s="45">
        <f t="shared" ca="1" si="11"/>
        <v>1.0072945564027779E-2</v>
      </c>
      <c r="Q54" s="72">
        <f t="shared" si="12"/>
        <v>38091.886299999998</v>
      </c>
    </row>
    <row r="55" spans="1:17" s="45" customFormat="1" ht="12.95" customHeight="1">
      <c r="A55" s="20" t="s">
        <v>50</v>
      </c>
      <c r="B55" s="22"/>
      <c r="C55" s="18">
        <v>53409.570099999997</v>
      </c>
      <c r="D55" s="18">
        <v>3.8E-3</v>
      </c>
      <c r="E55" s="45">
        <f t="shared" si="8"/>
        <v>22424.028292765772</v>
      </c>
      <c r="F55" s="45">
        <f t="shared" si="9"/>
        <v>22424</v>
      </c>
      <c r="G55" s="45">
        <f t="shared" si="10"/>
        <v>1.0607446412905119E-2</v>
      </c>
      <c r="I55" s="48"/>
      <c r="J55" s="45">
        <f t="shared" si="7"/>
        <v>1.0607446412905119E-2</v>
      </c>
      <c r="O55" s="45">
        <f t="shared" ca="1" si="11"/>
        <v>1.016675260330098E-2</v>
      </c>
      <c r="Q55" s="72">
        <f t="shared" si="12"/>
        <v>38391.070099999997</v>
      </c>
    </row>
    <row r="56" spans="1:17" s="45" customFormat="1" ht="12.95" customHeight="1">
      <c r="A56" s="18" t="s">
        <v>44</v>
      </c>
      <c r="B56" s="24" t="s">
        <v>34</v>
      </c>
      <c r="C56" s="18">
        <v>53411.444199999998</v>
      </c>
      <c r="D56" s="18">
        <v>1E-4</v>
      </c>
      <c r="E56" s="45">
        <f t="shared" si="8"/>
        <v>22429.026995587832</v>
      </c>
      <c r="F56" s="45">
        <f t="shared" si="9"/>
        <v>22429</v>
      </c>
      <c r="G56" s="45">
        <f t="shared" si="10"/>
        <v>1.0121112005435862E-2</v>
      </c>
      <c r="I56" s="48"/>
      <c r="J56" s="45">
        <f t="shared" si="7"/>
        <v>1.0121112005435862E-2</v>
      </c>
      <c r="O56" s="45">
        <f t="shared" ca="1" si="11"/>
        <v>1.0167340366704948E-2</v>
      </c>
      <c r="Q56" s="72">
        <f t="shared" si="12"/>
        <v>38392.944199999998</v>
      </c>
    </row>
    <row r="57" spans="1:17" s="45" customFormat="1" ht="12.95" customHeight="1">
      <c r="A57" s="18" t="s">
        <v>44</v>
      </c>
      <c r="B57" s="24" t="s">
        <v>32</v>
      </c>
      <c r="C57" s="18">
        <v>53411.631000000001</v>
      </c>
      <c r="D57" s="18">
        <v>1E-4</v>
      </c>
      <c r="E57" s="45">
        <f t="shared" si="8"/>
        <v>22429.525238844424</v>
      </c>
      <c r="F57" s="45">
        <f t="shared" si="9"/>
        <v>22429.5</v>
      </c>
      <c r="G57" s="45">
        <f t="shared" si="10"/>
        <v>9.4624785706400871E-3</v>
      </c>
      <c r="I57" s="48"/>
      <c r="J57" s="48">
        <f t="shared" si="7"/>
        <v>9.4624785706400871E-3</v>
      </c>
      <c r="O57" s="45">
        <f t="shared" ca="1" si="11"/>
        <v>1.0167399143045344E-2</v>
      </c>
      <c r="Q57" s="72">
        <f t="shared" si="12"/>
        <v>38393.131000000001</v>
      </c>
    </row>
    <row r="58" spans="1:17" s="45" customFormat="1" ht="12.95" customHeight="1">
      <c r="A58" s="80" t="s">
        <v>49</v>
      </c>
      <c r="B58" s="24"/>
      <c r="C58" s="82">
        <v>53465.8073</v>
      </c>
      <c r="D58" s="18">
        <v>1E-4</v>
      </c>
      <c r="E58" s="45">
        <f t="shared" si="8"/>
        <v>22574.02725245028</v>
      </c>
      <c r="F58" s="45">
        <f t="shared" si="9"/>
        <v>22574</v>
      </c>
      <c r="G58" s="45">
        <f t="shared" si="10"/>
        <v>1.0217414172075223E-2</v>
      </c>
      <c r="K58" s="48">
        <f>G58</f>
        <v>1.0217414172075223E-2</v>
      </c>
      <c r="O58" s="45">
        <f t="shared" ca="1" si="11"/>
        <v>1.0184385505420002E-2</v>
      </c>
      <c r="Q58" s="72">
        <f t="shared" si="12"/>
        <v>38447.3073</v>
      </c>
    </row>
    <row r="59" spans="1:17" s="45" customFormat="1" ht="12.95" customHeight="1">
      <c r="A59" s="20" t="s">
        <v>51</v>
      </c>
      <c r="B59" s="22"/>
      <c r="C59" s="18">
        <v>53752.620499999997</v>
      </c>
      <c r="D59" s="18">
        <v>4.1999999999999997E-3</v>
      </c>
      <c r="E59" s="45">
        <f t="shared" si="8"/>
        <v>23339.031228889042</v>
      </c>
      <c r="F59" s="45">
        <f t="shared" si="9"/>
        <v>23339</v>
      </c>
      <c r="G59" s="45">
        <f t="shared" si="10"/>
        <v>1.1708249723596964E-2</v>
      </c>
      <c r="I59" s="48"/>
      <c r="J59" s="48">
        <f>G59</f>
        <v>1.1708249723596964E-2</v>
      </c>
      <c r="O59" s="45">
        <f t="shared" ca="1" si="11"/>
        <v>1.0274313306227018E-2</v>
      </c>
      <c r="Q59" s="72">
        <f t="shared" si="12"/>
        <v>38734.120499999997</v>
      </c>
    </row>
    <row r="60" spans="1:17" s="45" customFormat="1" ht="12.95" customHeight="1">
      <c r="A60" s="83" t="s">
        <v>59</v>
      </c>
      <c r="B60" s="22" t="s">
        <v>32</v>
      </c>
      <c r="C60" s="23">
        <v>54152.657399999996</v>
      </c>
      <c r="D60" s="23">
        <v>1E-4</v>
      </c>
      <c r="E60" s="45">
        <f t="shared" si="8"/>
        <v>24406.031698958894</v>
      </c>
      <c r="F60" s="45">
        <f t="shared" si="9"/>
        <v>24406</v>
      </c>
      <c r="G60" s="45">
        <f t="shared" si="10"/>
        <v>1.1884487030329183E-2</v>
      </c>
      <c r="I60" s="48"/>
      <c r="K60" s="45">
        <f>G60</f>
        <v>1.1884487030329183E-2</v>
      </c>
      <c r="O60" s="45">
        <f t="shared" ca="1" si="11"/>
        <v>1.0399742016633667E-2</v>
      </c>
      <c r="Q60" s="72">
        <f t="shared" si="12"/>
        <v>39134.157399999996</v>
      </c>
    </row>
    <row r="61" spans="1:17" s="45" customFormat="1" ht="12.95" customHeight="1">
      <c r="A61" s="18" t="s">
        <v>58</v>
      </c>
      <c r="B61" s="24" t="s">
        <v>34</v>
      </c>
      <c r="C61" s="18">
        <v>54199.333899999998</v>
      </c>
      <c r="D61" s="18">
        <v>2.9999999999999997E-4</v>
      </c>
      <c r="E61" s="45">
        <f t="shared" si="8"/>
        <v>24530.529832609107</v>
      </c>
      <c r="F61" s="45">
        <f t="shared" si="9"/>
        <v>24530.5</v>
      </c>
      <c r="G61" s="45">
        <f t="shared" si="10"/>
        <v>1.118476026749704E-2</v>
      </c>
      <c r="I61" s="48"/>
      <c r="J61" s="45">
        <f>G61</f>
        <v>1.118476026749704E-2</v>
      </c>
      <c r="O61" s="45">
        <f t="shared" ca="1" si="11"/>
        <v>1.0414377325392455E-2</v>
      </c>
      <c r="Q61" s="72">
        <f t="shared" si="12"/>
        <v>39180.833899999998</v>
      </c>
    </row>
    <row r="62" spans="1:17" s="45" customFormat="1" ht="12.95" customHeight="1">
      <c r="A62" s="23" t="s">
        <v>64</v>
      </c>
      <c r="B62" s="22" t="s">
        <v>34</v>
      </c>
      <c r="C62" s="23">
        <v>54410.599900000001</v>
      </c>
      <c r="D62" s="23">
        <v>1E-4</v>
      </c>
      <c r="E62" s="45">
        <f t="shared" si="8"/>
        <v>25094.030152979009</v>
      </c>
      <c r="F62" s="45">
        <f t="shared" si="9"/>
        <v>25094</v>
      </c>
      <c r="G62" s="45">
        <f t="shared" si="10"/>
        <v>1.1304872474283911E-2</v>
      </c>
      <c r="I62" s="48"/>
      <c r="K62" s="45">
        <f>G62</f>
        <v>1.1304872474283911E-2</v>
      </c>
      <c r="O62" s="45">
        <f t="shared" ca="1" si="11"/>
        <v>1.0480618261019583E-2</v>
      </c>
      <c r="Q62" s="72">
        <f t="shared" si="12"/>
        <v>39392.099900000001</v>
      </c>
    </row>
    <row r="63" spans="1:17" s="45" customFormat="1" ht="12.95" customHeight="1">
      <c r="A63" s="18" t="s">
        <v>69</v>
      </c>
      <c r="B63" s="24" t="s">
        <v>34</v>
      </c>
      <c r="C63" s="18">
        <v>54512.390800000001</v>
      </c>
      <c r="D63" s="18">
        <v>4.0000000000000002E-4</v>
      </c>
      <c r="E63" s="45">
        <f t="shared" si="8"/>
        <v>25365.532452263982</v>
      </c>
      <c r="F63" s="45">
        <f t="shared" si="9"/>
        <v>25365.5</v>
      </c>
      <c r="G63" s="45">
        <f t="shared" si="10"/>
        <v>1.2166914115368854E-2</v>
      </c>
      <c r="I63" s="48"/>
      <c r="J63" s="45">
        <f>G63</f>
        <v>1.2166914115368854E-2</v>
      </c>
      <c r="O63" s="45">
        <f t="shared" ca="1" si="11"/>
        <v>1.0512533813855016E-2</v>
      </c>
      <c r="Q63" s="72">
        <f t="shared" si="12"/>
        <v>39493.890800000001</v>
      </c>
    </row>
    <row r="64" spans="1:17" s="45" customFormat="1" ht="12.95" customHeight="1">
      <c r="A64" s="23" t="s">
        <v>64</v>
      </c>
      <c r="B64" s="22" t="s">
        <v>34</v>
      </c>
      <c r="C64" s="23">
        <v>54525.325299999997</v>
      </c>
      <c r="D64" s="23">
        <v>1E-4</v>
      </c>
      <c r="E64" s="45">
        <f t="shared" si="8"/>
        <v>25400.03206362512</v>
      </c>
      <c r="F64" s="45">
        <f t="shared" si="9"/>
        <v>25400</v>
      </c>
      <c r="G64" s="45">
        <f t="shared" si="10"/>
        <v>1.2021206697681919E-2</v>
      </c>
      <c r="I64" s="48"/>
      <c r="K64" s="45">
        <f>G64</f>
        <v>1.2021206697681919E-2</v>
      </c>
      <c r="O64" s="45">
        <f t="shared" ca="1" si="11"/>
        <v>1.051658938134239E-2</v>
      </c>
      <c r="Q64" s="72">
        <f t="shared" si="12"/>
        <v>39506.825299999997</v>
      </c>
    </row>
    <row r="65" spans="1:21" s="45" customFormat="1" ht="12.95" customHeight="1">
      <c r="A65" s="23" t="s">
        <v>64</v>
      </c>
      <c r="B65" s="22" t="s">
        <v>32</v>
      </c>
      <c r="C65" s="23">
        <v>54525.512699999999</v>
      </c>
      <c r="D65" s="23">
        <v>1E-4</v>
      </c>
      <c r="E65" s="45">
        <f t="shared" si="8"/>
        <v>25400.531907234781</v>
      </c>
      <c r="F65" s="45">
        <f t="shared" si="9"/>
        <v>25400.5</v>
      </c>
      <c r="G65" s="45">
        <f t="shared" si="10"/>
        <v>1.1962573255004827E-2</v>
      </c>
      <c r="I65" s="48"/>
      <c r="K65" s="48">
        <f>G65</f>
        <v>1.1962573255004827E-2</v>
      </c>
      <c r="O65" s="45">
        <f t="shared" ca="1" si="11"/>
        <v>1.0516648157682787E-2</v>
      </c>
      <c r="Q65" s="72">
        <f t="shared" si="12"/>
        <v>39507.012699999999</v>
      </c>
    </row>
    <row r="66" spans="1:21" s="45" customFormat="1" ht="12.95" customHeight="1">
      <c r="A66" s="23" t="s">
        <v>64</v>
      </c>
      <c r="B66" s="22" t="s">
        <v>32</v>
      </c>
      <c r="C66" s="23">
        <v>54530.386599999998</v>
      </c>
      <c r="D66" s="23">
        <v>2.0000000000000001E-4</v>
      </c>
      <c r="E66" s="20">
        <f t="shared" si="8"/>
        <v>25413.531841968481</v>
      </c>
      <c r="F66" s="45">
        <f t="shared" si="9"/>
        <v>25413.5</v>
      </c>
      <c r="G66" s="45">
        <f t="shared" si="10"/>
        <v>1.1938103794818744E-2</v>
      </c>
      <c r="I66" s="48"/>
      <c r="K66" s="45">
        <f>G66</f>
        <v>1.1938103794818744E-2</v>
      </c>
      <c r="O66" s="45">
        <f t="shared" ca="1" si="11"/>
        <v>1.0518176342533101E-2</v>
      </c>
      <c r="Q66" s="72">
        <f t="shared" si="12"/>
        <v>39511.886599999998</v>
      </c>
    </row>
    <row r="67" spans="1:21" s="45" customFormat="1" ht="12.95" customHeight="1">
      <c r="A67" s="18" t="s">
        <v>62</v>
      </c>
      <c r="B67" s="24" t="s">
        <v>32</v>
      </c>
      <c r="C67" s="18">
        <v>54532.448299999996</v>
      </c>
      <c r="D67" s="18">
        <v>2.0000000000000001E-4</v>
      </c>
      <c r="E67" s="20">
        <f t="shared" si="8"/>
        <v>25419.030921851216</v>
      </c>
      <c r="F67" s="45">
        <f t="shared" si="9"/>
        <v>25419</v>
      </c>
      <c r="G67" s="45">
        <f t="shared" si="10"/>
        <v>1.1593135946895927E-2</v>
      </c>
      <c r="I67" s="48"/>
      <c r="J67" s="45">
        <f>G67</f>
        <v>1.1593135946895927E-2</v>
      </c>
      <c r="O67" s="45">
        <f t="shared" ca="1" si="11"/>
        <v>1.0518822882277467E-2</v>
      </c>
      <c r="Q67" s="72">
        <f t="shared" si="12"/>
        <v>39513.948299999996</v>
      </c>
    </row>
    <row r="68" spans="1:21" s="45" customFormat="1" ht="12.95" customHeight="1">
      <c r="A68" s="18" t="s">
        <v>62</v>
      </c>
      <c r="B68" s="24" t="s">
        <v>34</v>
      </c>
      <c r="C68" s="18">
        <v>54532.636200000001</v>
      </c>
      <c r="D68" s="18">
        <v>4.0000000000000002E-4</v>
      </c>
      <c r="E68" s="20">
        <f t="shared" si="8"/>
        <v>25419.532099088443</v>
      </c>
      <c r="F68" s="45">
        <f t="shared" si="9"/>
        <v>25419.5</v>
      </c>
      <c r="G68" s="45">
        <f t="shared" si="10"/>
        <v>1.2034502506139688E-2</v>
      </c>
      <c r="I68" s="48"/>
      <c r="J68" s="48">
        <f>G68</f>
        <v>1.2034502506139688E-2</v>
      </c>
      <c r="O68" s="45">
        <f t="shared" ca="1" si="11"/>
        <v>1.0518881658617862E-2</v>
      </c>
      <c r="Q68" s="72">
        <f t="shared" si="12"/>
        <v>39514.136200000001</v>
      </c>
    </row>
    <row r="69" spans="1:21" s="45" customFormat="1" ht="12.95" customHeight="1">
      <c r="A69" s="21" t="s">
        <v>61</v>
      </c>
      <c r="B69" s="22"/>
      <c r="C69" s="23">
        <v>54556.818399999996</v>
      </c>
      <c r="D69" s="23">
        <v>1E-4</v>
      </c>
      <c r="E69" s="20">
        <f t="shared" si="8"/>
        <v>25484.032195872813</v>
      </c>
      <c r="F69" s="45">
        <f t="shared" si="9"/>
        <v>25484</v>
      </c>
      <c r="G69" s="45">
        <f t="shared" si="10"/>
        <v>1.2070788638084196E-2</v>
      </c>
      <c r="J69" s="48"/>
      <c r="K69" s="45">
        <f>G69</f>
        <v>1.2070788638084196E-2</v>
      </c>
      <c r="O69" s="45">
        <f t="shared" ca="1" si="11"/>
        <v>1.0526463806529043E-2</v>
      </c>
      <c r="Q69" s="72">
        <f t="shared" si="12"/>
        <v>39538.318399999996</v>
      </c>
    </row>
    <row r="70" spans="1:21" s="45" customFormat="1" ht="12.95" customHeight="1">
      <c r="A70" s="23" t="s">
        <v>64</v>
      </c>
      <c r="B70" s="22" t="s">
        <v>34</v>
      </c>
      <c r="C70" s="23">
        <v>54828.633199999997</v>
      </c>
      <c r="D70" s="23">
        <v>2.0000000000000001E-4</v>
      </c>
      <c r="E70" s="20">
        <f t="shared" si="8"/>
        <v>26209.031613106432</v>
      </c>
      <c r="F70" s="45">
        <f t="shared" si="9"/>
        <v>26209</v>
      </c>
      <c r="G70" s="45">
        <f t="shared" si="10"/>
        <v>1.185229945986066E-2</v>
      </c>
      <c r="I70" s="48"/>
      <c r="K70" s="45">
        <f>G70</f>
        <v>1.185229945986066E-2</v>
      </c>
      <c r="O70" s="45">
        <f t="shared" ca="1" si="11"/>
        <v>1.061168950010432E-2</v>
      </c>
      <c r="Q70" s="72">
        <f t="shared" si="12"/>
        <v>39810.133199999997</v>
      </c>
    </row>
    <row r="71" spans="1:21" s="45" customFormat="1" ht="12.95" customHeight="1">
      <c r="A71" s="18" t="s">
        <v>63</v>
      </c>
      <c r="B71" s="24" t="s">
        <v>32</v>
      </c>
      <c r="C71" s="18">
        <v>54860.876900000003</v>
      </c>
      <c r="D71" s="18">
        <v>2.9999999999999997E-4</v>
      </c>
      <c r="E71" s="20">
        <f t="shared" si="8"/>
        <v>26295.03378704788</v>
      </c>
      <c r="F71" s="45">
        <f t="shared" si="9"/>
        <v>26295</v>
      </c>
      <c r="G71" s="45">
        <f t="shared" si="10"/>
        <v>1.2667347647948191E-2</v>
      </c>
      <c r="I71" s="48"/>
      <c r="K71" s="48">
        <f>G71</f>
        <v>1.2667347647948191E-2</v>
      </c>
      <c r="O71" s="45">
        <f t="shared" ca="1" si="11"/>
        <v>1.0621799030652558E-2</v>
      </c>
      <c r="Q71" s="72">
        <f t="shared" si="12"/>
        <v>39842.376900000003</v>
      </c>
    </row>
    <row r="72" spans="1:21" s="45" customFormat="1" ht="12.95" customHeight="1">
      <c r="A72" s="23" t="s">
        <v>64</v>
      </c>
      <c r="B72" s="22" t="s">
        <v>32</v>
      </c>
      <c r="C72" s="23">
        <v>54893.306499999999</v>
      </c>
      <c r="D72" s="23">
        <v>1E-4</v>
      </c>
      <c r="E72" s="20">
        <f t="shared" si="8"/>
        <v>26381.531803716272</v>
      </c>
      <c r="F72" s="45">
        <f t="shared" si="9"/>
        <v>26381.5</v>
      </c>
      <c r="G72" s="45">
        <f t="shared" si="10"/>
        <v>1.1923762380320113E-2</v>
      </c>
      <c r="I72" s="48"/>
      <c r="K72" s="48">
        <f>G72</f>
        <v>1.1923762380320113E-2</v>
      </c>
      <c r="O72" s="45">
        <f t="shared" ca="1" si="11"/>
        <v>1.0631967337541195E-2</v>
      </c>
      <c r="Q72" s="72">
        <f t="shared" si="12"/>
        <v>39874.806499999999</v>
      </c>
    </row>
    <row r="73" spans="1:21" s="45" customFormat="1" ht="12.95" customHeight="1">
      <c r="A73" s="20" t="s">
        <v>72</v>
      </c>
      <c r="B73" s="24" t="s">
        <v>34</v>
      </c>
      <c r="C73" s="18">
        <v>54912.420400000003</v>
      </c>
      <c r="D73" s="18">
        <v>1E-4</v>
      </c>
      <c r="E73" s="20">
        <f t="shared" si="8"/>
        <v>26432.513451371458</v>
      </c>
      <c r="F73" s="45">
        <f t="shared" si="9"/>
        <v>26432.5</v>
      </c>
      <c r="N73" s="48"/>
      <c r="O73" s="45">
        <f t="shared" ca="1" si="11"/>
        <v>1.0637962524261663E-2</v>
      </c>
      <c r="Q73" s="72">
        <f t="shared" si="12"/>
        <v>39893.920400000003</v>
      </c>
      <c r="U73" s="45">
        <f>+C73-(C$7+F73*C$8)</f>
        <v>5.0431514246156439E-3</v>
      </c>
    </row>
    <row r="74" spans="1:21" s="45" customFormat="1" ht="12.95" customHeight="1">
      <c r="A74" s="20" t="s">
        <v>65</v>
      </c>
      <c r="B74" s="24" t="s">
        <v>32</v>
      </c>
      <c r="C74" s="18">
        <v>54931.36333</v>
      </c>
      <c r="D74" s="18">
        <v>5.9999999999999995E-4</v>
      </c>
      <c r="E74" s="20">
        <f t="shared" si="8"/>
        <v>26483.039078418609</v>
      </c>
      <c r="F74" s="45">
        <f t="shared" si="9"/>
        <v>26483</v>
      </c>
      <c r="G74" s="45">
        <f t="shared" ref="G74:G84" si="13">+C74-(C$7+F74*C$8)</f>
        <v>1.4651173900347203E-2</v>
      </c>
      <c r="K74" s="48">
        <f>G74</f>
        <v>1.4651173900347203E-2</v>
      </c>
      <c r="O74" s="45">
        <f t="shared" ca="1" si="11"/>
        <v>1.0643898934641734E-2</v>
      </c>
      <c r="Q74" s="72">
        <f t="shared" si="12"/>
        <v>39912.86333</v>
      </c>
    </row>
    <row r="75" spans="1:21" s="45" customFormat="1" ht="12.95" customHeight="1">
      <c r="A75" s="69" t="s">
        <v>386</v>
      </c>
      <c r="B75" s="70" t="s">
        <v>34</v>
      </c>
      <c r="C75" s="71">
        <v>55180.4928</v>
      </c>
      <c r="D75" s="98"/>
      <c r="E75" s="20">
        <f t="shared" si="8"/>
        <v>27147.530933040653</v>
      </c>
      <c r="F75" s="45">
        <f t="shared" si="9"/>
        <v>27147.5</v>
      </c>
      <c r="G75" s="45">
        <f t="shared" si="13"/>
        <v>1.1597331060329452E-2</v>
      </c>
      <c r="I75" s="48"/>
      <c r="K75" s="45">
        <f>G75</f>
        <v>1.1597331060329452E-2</v>
      </c>
      <c r="O75" s="45">
        <f t="shared" ca="1" si="11"/>
        <v>1.0722012691029004E-2</v>
      </c>
      <c r="Q75" s="72">
        <f t="shared" si="12"/>
        <v>40161.9928</v>
      </c>
    </row>
    <row r="76" spans="1:21" s="45" customFormat="1" ht="12.95" customHeight="1">
      <c r="A76" s="69" t="s">
        <v>386</v>
      </c>
      <c r="B76" s="70" t="s">
        <v>32</v>
      </c>
      <c r="C76" s="71">
        <v>55212.547400000003</v>
      </c>
      <c r="D76" s="98"/>
      <c r="E76" s="20">
        <f t="shared" si="8"/>
        <v>27233.028729038735</v>
      </c>
      <c r="F76" s="45">
        <f t="shared" si="9"/>
        <v>27233</v>
      </c>
      <c r="G76" s="45">
        <f t="shared" si="13"/>
        <v>1.0771012683107983E-2</v>
      </c>
      <c r="I76" s="48"/>
      <c r="K76" s="48">
        <f>G76</f>
        <v>1.0771012683107983E-2</v>
      </c>
      <c r="O76" s="45">
        <f t="shared" ca="1" si="11"/>
        <v>1.0732063445236847E-2</v>
      </c>
      <c r="Q76" s="72">
        <f t="shared" si="12"/>
        <v>40194.047400000003</v>
      </c>
    </row>
    <row r="77" spans="1:21" s="45" customFormat="1" ht="12.95" customHeight="1">
      <c r="A77" s="18" t="s">
        <v>66</v>
      </c>
      <c r="B77" s="24" t="s">
        <v>32</v>
      </c>
      <c r="C77" s="18">
        <v>55245.917800000003</v>
      </c>
      <c r="D77" s="18">
        <v>4.0000000000000002E-4</v>
      </c>
      <c r="E77" s="20">
        <f t="shared" si="8"/>
        <v>27322.036099324872</v>
      </c>
      <c r="F77" s="45">
        <f t="shared" si="9"/>
        <v>27322</v>
      </c>
      <c r="G77" s="45">
        <f t="shared" si="13"/>
        <v>1.3534260215237737E-2</v>
      </c>
      <c r="I77" s="48"/>
      <c r="K77" s="45">
        <f>G77</f>
        <v>1.3534260215237737E-2</v>
      </c>
      <c r="O77" s="45">
        <f t="shared" ca="1" si="11"/>
        <v>1.0742525633827467E-2</v>
      </c>
      <c r="Q77" s="72">
        <f t="shared" si="12"/>
        <v>40227.417800000003</v>
      </c>
    </row>
    <row r="78" spans="1:21" s="45" customFormat="1" ht="12.95" customHeight="1">
      <c r="A78" s="18" t="s">
        <v>70</v>
      </c>
      <c r="B78" s="24" t="s">
        <v>34</v>
      </c>
      <c r="C78" s="18">
        <v>55275.347999999998</v>
      </c>
      <c r="D78" s="18">
        <v>4.1000000000000003E-3</v>
      </c>
      <c r="E78" s="20">
        <f t="shared" si="8"/>
        <v>27400.533950983667</v>
      </c>
      <c r="F78" s="45">
        <f t="shared" si="9"/>
        <v>27400.5</v>
      </c>
      <c r="G78" s="45">
        <f t="shared" si="13"/>
        <v>1.272881000477355E-2</v>
      </c>
      <c r="I78" s="48"/>
      <c r="J78" s="45">
        <f>G78</f>
        <v>1.272881000477355E-2</v>
      </c>
      <c r="O78" s="45">
        <f t="shared" ca="1" si="11"/>
        <v>1.0751753519269755E-2</v>
      </c>
      <c r="Q78" s="72">
        <f t="shared" si="12"/>
        <v>40256.847999999998</v>
      </c>
    </row>
    <row r="79" spans="1:21" s="45" customFormat="1" ht="12.95" customHeight="1">
      <c r="A79" s="18" t="s">
        <v>71</v>
      </c>
      <c r="B79" s="24" t="s">
        <v>34</v>
      </c>
      <c r="C79" s="18">
        <v>55583.904900000001</v>
      </c>
      <c r="D79" s="18">
        <v>5.0000000000000001E-4</v>
      </c>
      <c r="E79" s="20">
        <f t="shared" si="8"/>
        <v>28223.533922594539</v>
      </c>
      <c r="F79" s="45">
        <f t="shared" si="9"/>
        <v>28223.5</v>
      </c>
      <c r="G79" s="45">
        <f t="shared" si="13"/>
        <v>1.2718166428385302E-2</v>
      </c>
      <c r="I79" s="48"/>
      <c r="K79" s="45">
        <f t="shared" ref="K79:K84" si="14">G79</f>
        <v>1.2718166428385302E-2</v>
      </c>
      <c r="O79" s="45">
        <f t="shared" ca="1" si="11"/>
        <v>1.0848499375562794E-2</v>
      </c>
      <c r="Q79" s="72">
        <f t="shared" si="12"/>
        <v>40565.404900000001</v>
      </c>
    </row>
    <row r="80" spans="1:21" s="45" customFormat="1" ht="12.95" customHeight="1">
      <c r="A80" s="69" t="s">
        <v>357</v>
      </c>
      <c r="B80" s="70" t="s">
        <v>32</v>
      </c>
      <c r="C80" s="71">
        <v>55622.333299999998</v>
      </c>
      <c r="D80" s="98"/>
      <c r="E80" s="20">
        <f t="shared" si="8"/>
        <v>28326.032269282128</v>
      </c>
      <c r="F80" s="45">
        <f t="shared" si="9"/>
        <v>28326</v>
      </c>
      <c r="G80" s="45">
        <f t="shared" si="13"/>
        <v>1.2098311060981359E-2</v>
      </c>
      <c r="I80" s="48"/>
      <c r="K80" s="45">
        <f t="shared" si="14"/>
        <v>1.2098311060981359E-2</v>
      </c>
      <c r="O80" s="45">
        <f t="shared" ca="1" si="11"/>
        <v>1.0860548525344125E-2</v>
      </c>
      <c r="Q80" s="72">
        <f t="shared" si="12"/>
        <v>40603.833299999998</v>
      </c>
    </row>
    <row r="81" spans="1:21" s="45" customFormat="1" ht="12.95" customHeight="1">
      <c r="A81" s="18" t="s">
        <v>73</v>
      </c>
      <c r="B81" s="24" t="s">
        <v>34</v>
      </c>
      <c r="C81" s="18">
        <v>56008.685100000002</v>
      </c>
      <c r="D81" s="18">
        <v>1E-3</v>
      </c>
      <c r="E81" s="20">
        <f t="shared" si="8"/>
        <v>29356.531086297106</v>
      </c>
      <c r="F81" s="45">
        <f t="shared" si="9"/>
        <v>29356.5</v>
      </c>
      <c r="G81" s="45">
        <f t="shared" si="13"/>
        <v>1.1654789544991218E-2</v>
      </c>
      <c r="I81" s="48"/>
      <c r="K81" s="45">
        <f t="shared" si="14"/>
        <v>1.1654789544991218E-2</v>
      </c>
      <c r="O81" s="45">
        <f t="shared" ca="1" si="11"/>
        <v>1.0981686562901811E-2</v>
      </c>
      <c r="Q81" s="72">
        <f t="shared" si="12"/>
        <v>40990.185100000002</v>
      </c>
    </row>
    <row r="82" spans="1:21" s="45" customFormat="1" ht="12.95" customHeight="1">
      <c r="A82" s="18" t="s">
        <v>73</v>
      </c>
      <c r="B82" s="24" t="s">
        <v>34</v>
      </c>
      <c r="C82" s="18">
        <v>56014.686199999996</v>
      </c>
      <c r="D82" s="18">
        <v>4.0000000000000002E-4</v>
      </c>
      <c r="E82" s="20">
        <f t="shared" si="8"/>
        <v>29372.537551003061</v>
      </c>
      <c r="F82" s="45">
        <f t="shared" si="9"/>
        <v>29372.5</v>
      </c>
      <c r="G82" s="45">
        <f t="shared" si="13"/>
        <v>1.4078519438044168E-2</v>
      </c>
      <c r="I82" s="48"/>
      <c r="K82" s="48">
        <f t="shared" si="14"/>
        <v>1.4078519438044168E-2</v>
      </c>
      <c r="O82" s="45">
        <f t="shared" ca="1" si="11"/>
        <v>1.0983567405794507E-2</v>
      </c>
      <c r="Q82" s="72">
        <f t="shared" si="12"/>
        <v>40996.186199999996</v>
      </c>
    </row>
    <row r="83" spans="1:21" s="45" customFormat="1" ht="12.95" customHeight="1">
      <c r="A83" s="84" t="s">
        <v>75</v>
      </c>
      <c r="B83" s="85" t="s">
        <v>32</v>
      </c>
      <c r="C83" s="86">
        <v>56312.931499999999</v>
      </c>
      <c r="D83" s="86">
        <v>2.0000000000000001E-4</v>
      </c>
      <c r="E83" s="20">
        <f t="shared" si="8"/>
        <v>30168.033854709363</v>
      </c>
      <c r="F83" s="45">
        <f t="shared" si="9"/>
        <v>30168</v>
      </c>
      <c r="G83" s="45">
        <f t="shared" si="13"/>
        <v>1.2692715106823016E-2</v>
      </c>
      <c r="I83" s="48"/>
      <c r="K83" s="45">
        <f t="shared" si="14"/>
        <v>1.2692715106823016E-2</v>
      </c>
      <c r="O83" s="45">
        <f t="shared" ca="1" si="11"/>
        <v>1.1077080563365723E-2</v>
      </c>
      <c r="Q83" s="72">
        <f t="shared" si="12"/>
        <v>41294.431499999999</v>
      </c>
    </row>
    <row r="84" spans="1:21" s="45" customFormat="1" ht="12.95" customHeight="1">
      <c r="A84" s="86" t="s">
        <v>89</v>
      </c>
      <c r="B84" s="85" t="s">
        <v>32</v>
      </c>
      <c r="C84" s="86">
        <v>56709.594799999999</v>
      </c>
      <c r="D84" s="86">
        <v>2.0000000000000001E-4</v>
      </c>
      <c r="E84" s="20">
        <f t="shared" si="8"/>
        <v>31226.036072903386</v>
      </c>
      <c r="F84" s="45">
        <f t="shared" si="9"/>
        <v>31226</v>
      </c>
      <c r="G84" s="45">
        <f t="shared" si="13"/>
        <v>1.3524354340916034E-2</v>
      </c>
      <c r="I84" s="48"/>
      <c r="K84" s="45">
        <f t="shared" si="14"/>
        <v>1.3524354340916034E-2</v>
      </c>
      <c r="O84" s="45">
        <f t="shared" ca="1" si="11"/>
        <v>1.120145129964523E-2</v>
      </c>
      <c r="Q84" s="72">
        <f t="shared" si="12"/>
        <v>41691.094799999999</v>
      </c>
    </row>
    <row r="85" spans="1:21" s="45" customFormat="1" ht="12.95" customHeight="1">
      <c r="A85" s="86" t="s">
        <v>89</v>
      </c>
      <c r="B85" s="85" t="s">
        <v>32</v>
      </c>
      <c r="C85" s="86">
        <v>56744.467299999997</v>
      </c>
      <c r="D85" s="86">
        <v>2.0000000000000001E-4</v>
      </c>
      <c r="E85" s="20">
        <f t="shared" ref="E85:E103" si="15">+(C85-C$7)/C$8</f>
        <v>31319.049927106604</v>
      </c>
      <c r="F85" s="45">
        <f t="shared" ref="F85:F103" si="16">ROUND(2*E85,0)/2</f>
        <v>31319</v>
      </c>
      <c r="I85" s="48"/>
      <c r="O85" s="45">
        <f t="shared" ref="O85:O103" ca="1" si="17">+C$11+C$12*F85</f>
        <v>1.1212383698959025E-2</v>
      </c>
      <c r="Q85" s="72">
        <f t="shared" ref="Q85:Q103" si="18">+C85-15018.5</f>
        <v>41725.967299999997</v>
      </c>
      <c r="U85" s="45">
        <f>+C85-(C$7+F85*C$8)</f>
        <v>1.871853435295634E-2</v>
      </c>
    </row>
    <row r="86" spans="1:21" s="45" customFormat="1" ht="12.95" customHeight="1">
      <c r="A86" s="87" t="s">
        <v>77</v>
      </c>
      <c r="B86" s="85"/>
      <c r="C86" s="87">
        <v>56746.337</v>
      </c>
      <c r="D86" s="87">
        <v>1E-4</v>
      </c>
      <c r="E86" s="20">
        <f t="shared" si="15"/>
        <v>31324.036894006142</v>
      </c>
      <c r="F86" s="45">
        <f t="shared" si="16"/>
        <v>31324</v>
      </c>
      <c r="G86" s="45">
        <f>+C86-(C$7+F86*C$8)</f>
        <v>1.3832199947501067E-2</v>
      </c>
      <c r="I86" s="48"/>
      <c r="J86" s="48">
        <f>G86</f>
        <v>1.3832199947501067E-2</v>
      </c>
      <c r="O86" s="45">
        <f t="shared" ca="1" si="17"/>
        <v>1.1212971462362992E-2</v>
      </c>
      <c r="Q86" s="72">
        <f t="shared" si="18"/>
        <v>41727.837</v>
      </c>
    </row>
    <row r="87" spans="1:21" s="45" customFormat="1" ht="12.95" customHeight="1">
      <c r="A87" s="88" t="s">
        <v>76</v>
      </c>
      <c r="B87" s="85"/>
      <c r="C87" s="89">
        <v>57022.838600000003</v>
      </c>
      <c r="D87" s="89">
        <v>2.9999999999999997E-4</v>
      </c>
      <c r="E87" s="45">
        <f t="shared" si="15"/>
        <v>32061.537202540356</v>
      </c>
      <c r="F87" s="45">
        <f t="shared" si="16"/>
        <v>32061.5</v>
      </c>
      <c r="G87" s="45">
        <f>+C87-(C$7+F87*C$8)</f>
        <v>1.3947874751465861E-2</v>
      </c>
      <c r="J87" s="48"/>
      <c r="K87" s="48">
        <f>G87</f>
        <v>1.3947874751465861E-2</v>
      </c>
      <c r="O87" s="45">
        <f t="shared" ca="1" si="17"/>
        <v>1.1299666564448186E-2</v>
      </c>
      <c r="Q87" s="72">
        <f t="shared" si="18"/>
        <v>42004.338600000003</v>
      </c>
    </row>
    <row r="88" spans="1:21" s="45" customFormat="1" ht="12.95" customHeight="1">
      <c r="A88" s="90" t="s">
        <v>384</v>
      </c>
      <c r="B88" s="91" t="s">
        <v>32</v>
      </c>
      <c r="C88" s="92">
        <v>57027.529869999998</v>
      </c>
      <c r="D88" s="92">
        <v>1E-4</v>
      </c>
      <c r="E88" s="20">
        <f t="shared" si="15"/>
        <v>32074.050016471319</v>
      </c>
      <c r="F88" s="45">
        <f t="shared" si="16"/>
        <v>32074</v>
      </c>
      <c r="I88" s="48"/>
      <c r="O88" s="45">
        <f t="shared" ca="1" si="17"/>
        <v>1.1301135972958105E-2</v>
      </c>
      <c r="Q88" s="72">
        <f t="shared" si="18"/>
        <v>42009.029869999998</v>
      </c>
      <c r="U88" s="45">
        <f>+C88-(C$7+F88*C$8)</f>
        <v>1.8752038726233877E-2</v>
      </c>
    </row>
    <row r="89" spans="1:21" s="45" customFormat="1" ht="12.95" customHeight="1">
      <c r="A89" s="40" t="s">
        <v>387</v>
      </c>
      <c r="B89" s="41" t="s">
        <v>34</v>
      </c>
      <c r="C89" s="40">
        <v>57037.8361</v>
      </c>
      <c r="D89" s="40">
        <v>1E-4</v>
      </c>
      <c r="E89" s="20">
        <f t="shared" si="15"/>
        <v>32101.539361215891</v>
      </c>
      <c r="F89" s="45">
        <f t="shared" si="16"/>
        <v>32101.5</v>
      </c>
      <c r="G89" s="45">
        <f t="shared" ref="G89:G103" si="19">+C89-(C$7+F89*C$8)</f>
        <v>1.4757199482119177E-2</v>
      </c>
      <c r="I89" s="48"/>
      <c r="K89" s="45">
        <f t="shared" ref="K89:K103" si="20">G89</f>
        <v>1.4757199482119177E-2</v>
      </c>
      <c r="O89" s="45">
        <f t="shared" ca="1" si="17"/>
        <v>1.1304368671679926E-2</v>
      </c>
      <c r="Q89" s="72">
        <f t="shared" si="18"/>
        <v>42019.3361</v>
      </c>
    </row>
    <row r="90" spans="1:21" s="45" customFormat="1" ht="12.95" customHeight="1">
      <c r="A90" s="86" t="s">
        <v>89</v>
      </c>
      <c r="B90" s="85" t="s">
        <v>32</v>
      </c>
      <c r="C90" s="86">
        <v>57068.391199999998</v>
      </c>
      <c r="D90" s="86">
        <v>2.0000000000000001E-4</v>
      </c>
      <c r="E90" s="20">
        <f t="shared" si="15"/>
        <v>32183.037608160183</v>
      </c>
      <c r="F90" s="45">
        <f t="shared" si="16"/>
        <v>32183</v>
      </c>
      <c r="G90" s="45">
        <f t="shared" si="19"/>
        <v>1.4099948632065207E-2</v>
      </c>
      <c r="I90" s="48"/>
      <c r="K90" s="48">
        <f t="shared" si="20"/>
        <v>1.4099948632065207E-2</v>
      </c>
      <c r="O90" s="45">
        <f t="shared" ca="1" si="17"/>
        <v>1.1313949215164595E-2</v>
      </c>
      <c r="Q90" s="72">
        <f t="shared" si="18"/>
        <v>42049.891199999998</v>
      </c>
    </row>
    <row r="91" spans="1:21" s="45" customFormat="1" ht="12.95" customHeight="1">
      <c r="A91" s="86" t="s">
        <v>89</v>
      </c>
      <c r="B91" s="85" t="s">
        <v>32</v>
      </c>
      <c r="C91" s="86">
        <v>57070.264900000002</v>
      </c>
      <c r="D91" s="86">
        <v>2.0000000000000001E-4</v>
      </c>
      <c r="E91" s="20">
        <f t="shared" si="15"/>
        <v>32188.035244080205</v>
      </c>
      <c r="F91" s="45">
        <f t="shared" si="16"/>
        <v>32188</v>
      </c>
      <c r="G91" s="45">
        <f t="shared" si="19"/>
        <v>1.3213614227424841E-2</v>
      </c>
      <c r="I91" s="48"/>
      <c r="K91" s="45">
        <f t="shared" si="20"/>
        <v>1.3213614227424841E-2</v>
      </c>
      <c r="O91" s="45">
        <f t="shared" ca="1" si="17"/>
        <v>1.1314536978568563E-2</v>
      </c>
      <c r="Q91" s="72">
        <f t="shared" si="18"/>
        <v>42051.764900000002</v>
      </c>
    </row>
    <row r="92" spans="1:21" s="45" customFormat="1" ht="12.95" customHeight="1">
      <c r="A92" s="86" t="s">
        <v>89</v>
      </c>
      <c r="B92" s="85" t="s">
        <v>34</v>
      </c>
      <c r="C92" s="86">
        <v>57070.453200000004</v>
      </c>
      <c r="D92" s="86">
        <v>2.0000000000000001E-4</v>
      </c>
      <c r="E92" s="20">
        <f t="shared" si="15"/>
        <v>32188.537488219474</v>
      </c>
      <c r="F92" s="45">
        <f t="shared" si="16"/>
        <v>32188.5</v>
      </c>
      <c r="G92" s="45">
        <f t="shared" si="19"/>
        <v>1.405498078383971E-2</v>
      </c>
      <c r="I92" s="48"/>
      <c r="K92" s="45">
        <f t="shared" si="20"/>
        <v>1.405498078383971E-2</v>
      </c>
      <c r="O92" s="45">
        <f t="shared" ca="1" si="17"/>
        <v>1.131459575490896E-2</v>
      </c>
      <c r="Q92" s="72">
        <f t="shared" si="18"/>
        <v>42051.953200000004</v>
      </c>
    </row>
    <row r="93" spans="1:21" s="45" customFormat="1" ht="12.95" customHeight="1">
      <c r="A93" s="86" t="s">
        <v>89</v>
      </c>
      <c r="B93" s="85" t="s">
        <v>32</v>
      </c>
      <c r="C93" s="86">
        <v>57070.639799999997</v>
      </c>
      <c r="D93" s="86">
        <v>2.0000000000000001E-4</v>
      </c>
      <c r="E93" s="20">
        <f t="shared" si="15"/>
        <v>32189.035198025013</v>
      </c>
      <c r="F93" s="45">
        <f t="shared" si="16"/>
        <v>32189</v>
      </c>
      <c r="G93" s="45">
        <f t="shared" si="19"/>
        <v>1.3196347339544445E-2</v>
      </c>
      <c r="I93" s="48"/>
      <c r="K93" s="48">
        <f t="shared" si="20"/>
        <v>1.3196347339544445E-2</v>
      </c>
      <c r="O93" s="45">
        <f t="shared" ca="1" si="17"/>
        <v>1.1314654531249357E-2</v>
      </c>
      <c r="Q93" s="72">
        <f t="shared" si="18"/>
        <v>42052.139799999997</v>
      </c>
    </row>
    <row r="94" spans="1:21" s="45" customFormat="1" ht="12.95" customHeight="1">
      <c r="A94" s="86" t="s">
        <v>89</v>
      </c>
      <c r="B94" s="85" t="s">
        <v>32</v>
      </c>
      <c r="C94" s="86">
        <v>57091.260699999999</v>
      </c>
      <c r="D94" s="86">
        <v>2.0000000000000001E-4</v>
      </c>
      <c r="E94" s="20">
        <f t="shared" si="15"/>
        <v>32244.036399147375</v>
      </c>
      <c r="F94" s="45">
        <f t="shared" si="16"/>
        <v>32244</v>
      </c>
      <c r="G94" s="45">
        <f t="shared" si="19"/>
        <v>1.3646668849105481E-2</v>
      </c>
      <c r="I94" s="48"/>
      <c r="K94" s="45">
        <f t="shared" si="20"/>
        <v>1.3646668849105481E-2</v>
      </c>
      <c r="O94" s="45">
        <f t="shared" ca="1" si="17"/>
        <v>1.1321119928692999E-2</v>
      </c>
      <c r="Q94" s="72">
        <f t="shared" si="18"/>
        <v>42072.760699999999</v>
      </c>
    </row>
    <row r="95" spans="1:21" s="45" customFormat="1" ht="12.95" customHeight="1">
      <c r="A95" s="86" t="s">
        <v>89</v>
      </c>
      <c r="B95" s="85" t="s">
        <v>34</v>
      </c>
      <c r="C95" s="86">
        <v>57091.448799999998</v>
      </c>
      <c r="D95" s="86">
        <v>2.0000000000000001E-4</v>
      </c>
      <c r="E95" s="20">
        <f t="shared" si="15"/>
        <v>32244.538109835612</v>
      </c>
      <c r="F95" s="45">
        <f t="shared" si="16"/>
        <v>32244.5</v>
      </c>
      <c r="G95" s="45">
        <f t="shared" si="19"/>
        <v>1.4288035410572775E-2</v>
      </c>
      <c r="I95" s="48"/>
      <c r="K95" s="45">
        <f t="shared" si="20"/>
        <v>1.4288035410572775E-2</v>
      </c>
      <c r="O95" s="45">
        <f t="shared" ca="1" si="17"/>
        <v>1.1321178705033394E-2</v>
      </c>
      <c r="Q95" s="72">
        <f t="shared" si="18"/>
        <v>42072.948799999998</v>
      </c>
    </row>
    <row r="96" spans="1:21" s="45" customFormat="1" ht="12.95" customHeight="1">
      <c r="A96" s="93" t="s">
        <v>383</v>
      </c>
      <c r="B96" s="94" t="s">
        <v>34</v>
      </c>
      <c r="C96" s="95">
        <v>57128.377800000002</v>
      </c>
      <c r="D96" s="95">
        <v>1E-4</v>
      </c>
      <c r="E96" s="20">
        <f t="shared" si="15"/>
        <v>32343.037174194957</v>
      </c>
      <c r="F96" s="45">
        <f t="shared" si="16"/>
        <v>32343</v>
      </c>
      <c r="G96" s="45">
        <f t="shared" si="19"/>
        <v>1.3937247567810118E-2</v>
      </c>
      <c r="I96" s="48"/>
      <c r="K96" s="45">
        <f t="shared" si="20"/>
        <v>1.3937247567810118E-2</v>
      </c>
      <c r="O96" s="45">
        <f t="shared" ca="1" si="17"/>
        <v>1.1332757644091553E-2</v>
      </c>
      <c r="Q96" s="72">
        <f t="shared" si="18"/>
        <v>42109.877800000002</v>
      </c>
    </row>
    <row r="97" spans="1:17" s="45" customFormat="1" ht="12.95" customHeight="1">
      <c r="A97" s="99" t="s">
        <v>388</v>
      </c>
      <c r="B97" s="100" t="s">
        <v>34</v>
      </c>
      <c r="C97" s="101">
        <v>57739.683860000223</v>
      </c>
      <c r="D97" s="101">
        <v>5.0000000000000001E-4</v>
      </c>
      <c r="E97" s="20">
        <f t="shared" si="15"/>
        <v>33973.546393161472</v>
      </c>
      <c r="F97" s="45">
        <f t="shared" si="16"/>
        <v>33973.5</v>
      </c>
      <c r="G97" s="45">
        <f t="shared" si="19"/>
        <v>1.7393597299815156E-2</v>
      </c>
      <c r="I97" s="48"/>
      <c r="K97" s="45">
        <f t="shared" si="20"/>
        <v>1.7393597299815156E-2</v>
      </c>
      <c r="O97" s="45">
        <f t="shared" ca="1" si="17"/>
        <v>1.152442729012533E-2</v>
      </c>
      <c r="Q97" s="72">
        <f t="shared" si="18"/>
        <v>42721.183860000223</v>
      </c>
    </row>
    <row r="98" spans="1:17" s="45" customFormat="1" ht="12.95" customHeight="1">
      <c r="A98" s="96" t="s">
        <v>390</v>
      </c>
      <c r="B98" s="97"/>
      <c r="C98" s="98">
        <v>58524.760999999999</v>
      </c>
      <c r="D98" s="98">
        <v>2.9999999999999997E-4</v>
      </c>
      <c r="E98" s="20">
        <f t="shared" si="15"/>
        <v>36067.547415119341</v>
      </c>
      <c r="F98" s="45">
        <f t="shared" si="16"/>
        <v>36067.5</v>
      </c>
      <c r="G98" s="45">
        <f t="shared" si="19"/>
        <v>1.7776746950403322E-2</v>
      </c>
      <c r="I98" s="48"/>
      <c r="K98" s="45">
        <f t="shared" si="20"/>
        <v>1.7776746950403322E-2</v>
      </c>
      <c r="O98" s="45">
        <f t="shared" ca="1" si="17"/>
        <v>1.1770582603706886E-2</v>
      </c>
      <c r="Q98" s="72">
        <f t="shared" si="18"/>
        <v>43506.260999999999</v>
      </c>
    </row>
    <row r="99" spans="1:17" s="45" customFormat="1" ht="12.95" customHeight="1">
      <c r="A99" s="42" t="s">
        <v>391</v>
      </c>
      <c r="B99" s="43" t="s">
        <v>32</v>
      </c>
      <c r="C99" s="106">
        <v>59258.287199999999</v>
      </c>
      <c r="D99" s="107">
        <v>4.0000000000000002E-4</v>
      </c>
      <c r="E99" s="20">
        <f t="shared" si="15"/>
        <v>38024.048928376134</v>
      </c>
      <c r="F99" s="45">
        <f t="shared" si="16"/>
        <v>38024</v>
      </c>
      <c r="G99" s="45">
        <f t="shared" si="19"/>
        <v>1.8344093048654031E-2</v>
      </c>
      <c r="I99" s="48"/>
      <c r="K99" s="45">
        <f t="shared" si="20"/>
        <v>1.8344093048654031E-2</v>
      </c>
      <c r="O99" s="45">
        <f t="shared" ca="1" si="17"/>
        <v>1.2000574423679338E-2</v>
      </c>
      <c r="Q99" s="72">
        <f t="shared" si="18"/>
        <v>44239.787199999999</v>
      </c>
    </row>
    <row r="100" spans="1:17" s="45" customFormat="1" ht="12.95" customHeight="1">
      <c r="A100" s="42" t="s">
        <v>391</v>
      </c>
      <c r="B100" s="43" t="s">
        <v>32</v>
      </c>
      <c r="C100" s="106">
        <v>59258.476799999997</v>
      </c>
      <c r="D100" s="107">
        <v>1.6000000000000001E-3</v>
      </c>
      <c r="E100" s="20">
        <f t="shared" si="15"/>
        <v>38024.554639947048</v>
      </c>
      <c r="F100" s="45">
        <f t="shared" si="16"/>
        <v>38024.5</v>
      </c>
      <c r="G100" s="45">
        <f t="shared" si="19"/>
        <v>2.0485459608607925E-2</v>
      </c>
      <c r="I100" s="48"/>
      <c r="K100" s="45">
        <f t="shared" si="20"/>
        <v>2.0485459608607925E-2</v>
      </c>
      <c r="O100" s="45">
        <f t="shared" ca="1" si="17"/>
        <v>1.2000633200019735E-2</v>
      </c>
      <c r="Q100" s="72">
        <f t="shared" si="18"/>
        <v>44239.976799999997</v>
      </c>
    </row>
    <row r="101" spans="1:17" s="45" customFormat="1" ht="12.95" customHeight="1">
      <c r="A101" s="44" t="s">
        <v>393</v>
      </c>
      <c r="B101" s="102" t="s">
        <v>32</v>
      </c>
      <c r="C101" s="103">
        <v>59258.754000000001</v>
      </c>
      <c r="D101" s="104">
        <v>1E-3</v>
      </c>
      <c r="E101" s="20">
        <f t="shared" si="15"/>
        <v>38025.29400306657</v>
      </c>
      <c r="F101" s="45">
        <f t="shared" si="16"/>
        <v>38025.5</v>
      </c>
      <c r="G101" s="45">
        <f t="shared" si="19"/>
        <v>-7.7231807270436548E-2</v>
      </c>
      <c r="I101" s="48"/>
      <c r="K101" s="45">
        <f t="shared" si="20"/>
        <v>-7.7231807270436548E-2</v>
      </c>
      <c r="O101" s="45">
        <f t="shared" ca="1" si="17"/>
        <v>1.2000750752700528E-2</v>
      </c>
      <c r="Q101" s="72">
        <f t="shared" si="18"/>
        <v>44240.254000000001</v>
      </c>
    </row>
    <row r="102" spans="1:17" s="45" customFormat="1" ht="12.95" customHeight="1">
      <c r="A102" s="80" t="s">
        <v>389</v>
      </c>
      <c r="B102" s="97"/>
      <c r="C102" s="98">
        <v>59519.981500000002</v>
      </c>
      <c r="D102" s="98">
        <v>2.0000000000000001E-4</v>
      </c>
      <c r="E102" s="20">
        <f t="shared" si="15"/>
        <v>38722.054390158795</v>
      </c>
      <c r="F102" s="45">
        <f t="shared" si="16"/>
        <v>38722</v>
      </c>
      <c r="G102" s="45">
        <f t="shared" si="19"/>
        <v>2.0391809681314044E-2</v>
      </c>
      <c r="I102" s="48"/>
      <c r="K102" s="45">
        <f t="shared" si="20"/>
        <v>2.0391809681314044E-2</v>
      </c>
      <c r="O102" s="45">
        <f t="shared" ca="1" si="17"/>
        <v>1.208262619487319E-2</v>
      </c>
      <c r="Q102" s="72">
        <f t="shared" si="18"/>
        <v>44501.481500000002</v>
      </c>
    </row>
    <row r="103" spans="1:17" s="45" customFormat="1" ht="12.95" customHeight="1">
      <c r="A103" s="42" t="s">
        <v>392</v>
      </c>
      <c r="B103" s="43" t="s">
        <v>32</v>
      </c>
      <c r="C103" s="106">
        <v>59570.220499999821</v>
      </c>
      <c r="D103" s="107" t="s">
        <v>87</v>
      </c>
      <c r="E103" s="20">
        <f t="shared" si="15"/>
        <v>38856.054620176692</v>
      </c>
      <c r="F103" s="45">
        <f t="shared" si="16"/>
        <v>38856</v>
      </c>
      <c r="G103" s="45">
        <f t="shared" si="19"/>
        <v>2.0478047357755713E-2</v>
      </c>
      <c r="I103" s="48"/>
      <c r="K103" s="45">
        <f t="shared" si="20"/>
        <v>2.0478047357755713E-2</v>
      </c>
      <c r="O103" s="45">
        <f t="shared" ca="1" si="17"/>
        <v>1.2098378254099517E-2</v>
      </c>
      <c r="Q103" s="72">
        <f t="shared" si="18"/>
        <v>44551.720499999821</v>
      </c>
    </row>
    <row r="104" spans="1:17" s="45" customFormat="1" ht="12.95" customHeight="1">
      <c r="A104" s="79"/>
      <c r="B104" s="97"/>
      <c r="C104" s="98"/>
      <c r="D104" s="98"/>
      <c r="E104" s="79"/>
      <c r="F104" s="79"/>
      <c r="G104" s="79"/>
      <c r="H104" s="79"/>
      <c r="I104" s="79"/>
      <c r="J104" s="79"/>
      <c r="L104" s="79"/>
      <c r="M104" s="79"/>
      <c r="N104" s="79"/>
      <c r="O104" s="79"/>
      <c r="P104" s="79"/>
      <c r="Q104" s="79"/>
    </row>
    <row r="105" spans="1:17" s="45" customFormat="1" ht="12.95" customHeight="1">
      <c r="A105" s="79"/>
      <c r="B105" s="97"/>
      <c r="C105" s="98"/>
      <c r="D105" s="79"/>
      <c r="E105" s="79"/>
      <c r="F105" s="79"/>
      <c r="G105" s="79"/>
      <c r="H105" s="79"/>
      <c r="I105" s="79"/>
      <c r="J105" s="79"/>
      <c r="L105" s="79"/>
      <c r="M105" s="79"/>
      <c r="N105" s="79"/>
      <c r="O105" s="79"/>
      <c r="P105" s="79"/>
      <c r="Q105" s="79"/>
    </row>
    <row r="106" spans="1:17" s="45" customFormat="1" ht="12.95" customHeight="1">
      <c r="A106" s="79"/>
      <c r="B106" s="97"/>
      <c r="C106" s="98"/>
      <c r="D106" s="79"/>
      <c r="E106" s="79"/>
      <c r="F106" s="79"/>
      <c r="G106" s="79"/>
      <c r="H106" s="79"/>
      <c r="I106" s="79"/>
      <c r="J106" s="79"/>
      <c r="K106" s="48"/>
      <c r="L106" s="79"/>
      <c r="M106" s="79"/>
      <c r="N106" s="79"/>
      <c r="O106" s="79"/>
      <c r="P106" s="79"/>
      <c r="Q106" s="79"/>
    </row>
    <row r="107" spans="1:17" s="45" customFormat="1" ht="12.95" customHeight="1">
      <c r="A107" s="79"/>
      <c r="B107" s="97"/>
      <c r="C107" s="98"/>
      <c r="D107" s="79"/>
      <c r="E107" s="79"/>
      <c r="F107" s="79"/>
      <c r="G107" s="79"/>
      <c r="H107" s="79"/>
      <c r="I107" s="79"/>
      <c r="J107" s="79"/>
      <c r="L107" s="79"/>
      <c r="M107" s="79"/>
      <c r="N107" s="79"/>
      <c r="O107" s="79"/>
      <c r="P107" s="79"/>
      <c r="Q107" s="79"/>
    </row>
    <row r="108" spans="1:17" s="45" customFormat="1" ht="12.95" customHeight="1">
      <c r="A108" s="79"/>
      <c r="B108" s="97"/>
      <c r="C108" s="98"/>
      <c r="D108" s="79"/>
      <c r="E108" s="79"/>
      <c r="F108" s="79"/>
      <c r="G108" s="79"/>
      <c r="H108" s="79"/>
      <c r="I108" s="79"/>
      <c r="J108" s="79"/>
      <c r="L108" s="79"/>
      <c r="M108" s="79"/>
      <c r="N108" s="79"/>
      <c r="O108" s="79"/>
      <c r="P108" s="79"/>
      <c r="Q108" s="79"/>
    </row>
    <row r="109" spans="1:17" s="45" customFormat="1" ht="12.95" customHeight="1">
      <c r="A109" s="79"/>
      <c r="B109" s="97"/>
      <c r="C109" s="98"/>
      <c r="D109" s="79"/>
      <c r="E109" s="79"/>
      <c r="F109" s="79"/>
      <c r="G109" s="79"/>
      <c r="H109" s="79"/>
      <c r="I109" s="79"/>
      <c r="J109" s="79"/>
      <c r="K109" s="48"/>
      <c r="L109" s="79"/>
      <c r="M109" s="79"/>
      <c r="N109" s="79"/>
      <c r="O109" s="79"/>
      <c r="P109" s="79"/>
      <c r="Q109" s="79"/>
    </row>
    <row r="110" spans="1:17" s="45" customFormat="1" ht="12.95" customHeight="1">
      <c r="A110" s="79"/>
      <c r="B110" s="97"/>
      <c r="C110" s="98"/>
      <c r="D110" s="79"/>
      <c r="E110" s="79"/>
      <c r="F110" s="79"/>
      <c r="G110" s="79"/>
      <c r="H110" s="79"/>
      <c r="I110" s="79"/>
      <c r="J110" s="79"/>
      <c r="L110" s="79"/>
      <c r="M110" s="79"/>
      <c r="N110" s="79"/>
      <c r="O110" s="79"/>
      <c r="P110" s="79"/>
      <c r="Q110" s="79"/>
    </row>
    <row r="111" spans="1:17" s="45" customFormat="1" ht="12.95" customHeight="1">
      <c r="A111" s="79"/>
      <c r="B111" s="97"/>
      <c r="C111" s="98"/>
      <c r="D111" s="79"/>
      <c r="E111" s="79"/>
      <c r="F111" s="79"/>
      <c r="G111" s="79"/>
      <c r="H111" s="79"/>
      <c r="I111" s="79"/>
      <c r="J111" s="79"/>
      <c r="L111" s="79"/>
      <c r="M111" s="79"/>
      <c r="N111" s="79"/>
      <c r="O111" s="79"/>
      <c r="P111" s="79"/>
      <c r="Q111" s="79"/>
    </row>
    <row r="112" spans="1:17" s="45" customFormat="1" ht="12.95" customHeight="1">
      <c r="A112" s="79"/>
      <c r="B112" s="97"/>
      <c r="C112" s="98"/>
      <c r="D112" s="79"/>
      <c r="E112" s="79"/>
      <c r="F112" s="79"/>
      <c r="G112" s="79"/>
      <c r="H112" s="79"/>
      <c r="I112" s="79"/>
      <c r="J112" s="79"/>
      <c r="K112" s="48"/>
      <c r="L112" s="79"/>
      <c r="M112" s="79"/>
      <c r="N112" s="79"/>
      <c r="O112" s="79"/>
      <c r="P112" s="79"/>
      <c r="Q112" s="79"/>
    </row>
    <row r="113" spans="1:17" s="45" customFormat="1" ht="12.95" customHeight="1">
      <c r="A113" s="79"/>
      <c r="B113" s="97"/>
      <c r="C113" s="98"/>
      <c r="D113" s="79"/>
      <c r="E113" s="79"/>
      <c r="F113" s="79"/>
      <c r="G113" s="79"/>
      <c r="H113" s="79"/>
      <c r="I113" s="79"/>
      <c r="J113" s="79"/>
      <c r="L113" s="79"/>
      <c r="M113" s="79"/>
      <c r="N113" s="79"/>
      <c r="O113" s="79"/>
      <c r="P113" s="79"/>
      <c r="Q113" s="79"/>
    </row>
    <row r="114" spans="1:17" s="45" customFormat="1" ht="12.95" customHeight="1">
      <c r="A114" s="79"/>
      <c r="B114" s="97"/>
      <c r="C114" s="98"/>
      <c r="D114" s="79"/>
      <c r="E114" s="79"/>
      <c r="F114" s="79"/>
      <c r="G114" s="79"/>
      <c r="H114" s="79"/>
      <c r="I114" s="79"/>
      <c r="J114" s="79"/>
      <c r="L114" s="79"/>
      <c r="M114" s="79"/>
      <c r="N114" s="79"/>
      <c r="O114" s="79"/>
      <c r="P114" s="79"/>
      <c r="Q114" s="79"/>
    </row>
    <row r="115" spans="1:17" s="45" customFormat="1" ht="12.95" customHeight="1">
      <c r="A115" s="79"/>
      <c r="B115" s="97"/>
      <c r="C115" s="98"/>
      <c r="D115" s="79"/>
      <c r="E115" s="79"/>
      <c r="F115" s="79"/>
      <c r="G115" s="79"/>
      <c r="H115" s="79"/>
      <c r="I115" s="79"/>
      <c r="J115" s="79"/>
      <c r="K115" s="48"/>
      <c r="L115" s="79"/>
      <c r="M115" s="79"/>
      <c r="N115" s="79"/>
      <c r="O115" s="79"/>
      <c r="P115" s="79"/>
      <c r="Q115" s="79"/>
    </row>
    <row r="116" spans="1:17" s="45" customFormat="1" ht="12.95" customHeight="1">
      <c r="A116" s="79"/>
      <c r="B116" s="97"/>
      <c r="C116" s="98"/>
      <c r="D116" s="79"/>
      <c r="E116" s="79"/>
      <c r="F116" s="79"/>
      <c r="G116" s="79"/>
      <c r="H116" s="79"/>
      <c r="I116" s="79"/>
      <c r="J116" s="79"/>
      <c r="L116" s="79"/>
      <c r="M116" s="79"/>
      <c r="N116" s="79"/>
      <c r="O116" s="79"/>
      <c r="P116" s="79"/>
      <c r="Q116" s="79"/>
    </row>
    <row r="117" spans="1:17" s="45" customFormat="1" ht="12.95" customHeight="1">
      <c r="A117" s="79"/>
      <c r="B117" s="97"/>
      <c r="C117" s="98"/>
      <c r="D117" s="79"/>
      <c r="E117" s="79"/>
      <c r="F117" s="79"/>
      <c r="G117" s="79"/>
      <c r="H117" s="79"/>
      <c r="I117" s="79"/>
      <c r="J117" s="79"/>
      <c r="L117" s="79"/>
      <c r="M117" s="79"/>
      <c r="N117" s="79"/>
      <c r="O117" s="79"/>
      <c r="P117" s="79"/>
      <c r="Q117" s="79"/>
    </row>
    <row r="118" spans="1:17" s="45" customFormat="1" ht="12.95" customHeight="1">
      <c r="A118" s="79"/>
      <c r="B118" s="97"/>
      <c r="C118" s="98"/>
      <c r="D118" s="79"/>
      <c r="E118" s="79"/>
      <c r="F118" s="79"/>
      <c r="G118" s="79"/>
      <c r="H118" s="79"/>
      <c r="I118" s="79"/>
      <c r="J118" s="79"/>
      <c r="K118" s="48"/>
      <c r="L118" s="79"/>
      <c r="M118" s="79"/>
      <c r="N118" s="79"/>
      <c r="O118" s="79"/>
      <c r="P118" s="79"/>
      <c r="Q118" s="79"/>
    </row>
    <row r="119" spans="1:17" s="45" customFormat="1" ht="12.95" customHeight="1">
      <c r="A119" s="79"/>
      <c r="B119" s="97"/>
      <c r="C119" s="98"/>
      <c r="D119" s="79"/>
      <c r="E119" s="79"/>
      <c r="F119" s="79"/>
      <c r="G119" s="79"/>
      <c r="H119" s="79"/>
      <c r="I119" s="79"/>
      <c r="J119" s="79"/>
      <c r="L119" s="79"/>
      <c r="M119" s="79"/>
      <c r="N119" s="79"/>
      <c r="O119" s="79"/>
      <c r="P119" s="79"/>
      <c r="Q119" s="79"/>
    </row>
    <row r="120" spans="1:17" s="45" customFormat="1" ht="12.95" customHeight="1">
      <c r="A120" s="79"/>
      <c r="B120" s="97"/>
      <c r="C120" s="98"/>
      <c r="D120" s="79"/>
      <c r="E120" s="79"/>
      <c r="F120" s="79"/>
      <c r="G120" s="79"/>
      <c r="H120" s="79"/>
      <c r="I120" s="79"/>
      <c r="J120" s="79"/>
      <c r="L120" s="79"/>
      <c r="M120" s="79"/>
      <c r="N120" s="79"/>
      <c r="O120" s="79"/>
      <c r="P120" s="79"/>
      <c r="Q120" s="79"/>
    </row>
    <row r="121" spans="1:17" s="45" customFormat="1" ht="12.95" customHeight="1">
      <c r="A121" s="79"/>
      <c r="B121" s="97"/>
      <c r="C121" s="98"/>
      <c r="D121" s="79"/>
      <c r="E121" s="79"/>
      <c r="F121" s="79"/>
      <c r="G121" s="79"/>
      <c r="H121" s="79"/>
      <c r="I121" s="79"/>
      <c r="J121" s="79"/>
      <c r="K121" s="48"/>
      <c r="L121" s="79"/>
      <c r="M121" s="79"/>
      <c r="N121" s="79"/>
      <c r="O121" s="79"/>
      <c r="P121" s="79"/>
      <c r="Q121" s="79"/>
    </row>
    <row r="122" spans="1:17" s="45" customFormat="1" ht="12.95" customHeight="1">
      <c r="A122" s="79"/>
      <c r="B122" s="97"/>
      <c r="C122" s="98"/>
      <c r="D122" s="79"/>
      <c r="E122" s="79"/>
      <c r="F122" s="79"/>
      <c r="G122" s="79"/>
      <c r="H122" s="79"/>
      <c r="I122" s="79"/>
      <c r="J122" s="79"/>
      <c r="L122" s="79"/>
      <c r="M122" s="79"/>
      <c r="N122" s="79"/>
      <c r="O122" s="79"/>
      <c r="P122" s="79"/>
      <c r="Q122" s="79"/>
    </row>
    <row r="123" spans="1:17" s="45" customFormat="1" ht="12.95" customHeight="1">
      <c r="A123" s="79"/>
      <c r="B123" s="97"/>
      <c r="C123" s="98"/>
      <c r="D123" s="79"/>
      <c r="E123" s="79"/>
      <c r="F123" s="79"/>
      <c r="G123" s="79"/>
      <c r="H123" s="79"/>
      <c r="I123" s="79"/>
      <c r="J123" s="79"/>
      <c r="L123" s="79"/>
      <c r="M123" s="79"/>
      <c r="N123" s="79"/>
      <c r="O123" s="79"/>
      <c r="P123" s="79"/>
      <c r="Q123" s="79"/>
    </row>
    <row r="124" spans="1:17" s="45" customFormat="1" ht="12.95" customHeight="1">
      <c r="A124" s="79"/>
      <c r="B124" s="97"/>
      <c r="C124" s="98"/>
      <c r="D124" s="79"/>
      <c r="E124" s="79"/>
      <c r="F124" s="79"/>
      <c r="G124" s="79"/>
      <c r="H124" s="79"/>
      <c r="I124" s="79"/>
      <c r="J124" s="79"/>
      <c r="K124" s="48"/>
      <c r="L124" s="79"/>
      <c r="M124" s="79"/>
      <c r="N124" s="79"/>
      <c r="O124" s="79"/>
      <c r="P124" s="79"/>
      <c r="Q124" s="79"/>
    </row>
    <row r="125" spans="1:17" s="45" customFormat="1" ht="12.95" customHeight="1">
      <c r="A125" s="79"/>
      <c r="B125" s="97"/>
      <c r="C125" s="98"/>
      <c r="D125" s="79"/>
      <c r="E125" s="79"/>
      <c r="F125" s="79"/>
      <c r="G125" s="79"/>
      <c r="H125" s="79"/>
      <c r="I125" s="79"/>
      <c r="J125" s="79"/>
      <c r="L125" s="79"/>
      <c r="M125" s="79"/>
      <c r="N125" s="79"/>
      <c r="O125" s="79"/>
      <c r="P125" s="79"/>
      <c r="Q125" s="79"/>
    </row>
    <row r="126" spans="1:17" s="45" customFormat="1" ht="12.95" customHeight="1">
      <c r="A126" s="79"/>
      <c r="B126" s="97"/>
      <c r="C126" s="98"/>
      <c r="D126" s="79"/>
      <c r="E126" s="79"/>
      <c r="F126" s="79"/>
      <c r="G126" s="79"/>
      <c r="H126" s="79"/>
      <c r="I126" s="79"/>
      <c r="J126" s="79"/>
      <c r="L126" s="79"/>
      <c r="M126" s="79"/>
      <c r="N126" s="79"/>
      <c r="O126" s="79"/>
      <c r="P126" s="79"/>
      <c r="Q126" s="79"/>
    </row>
    <row r="127" spans="1:17" s="45" customFormat="1" ht="12.95" customHeight="1">
      <c r="A127" s="79"/>
      <c r="B127" s="97"/>
      <c r="C127" s="98"/>
      <c r="D127" s="79"/>
      <c r="E127" s="79"/>
      <c r="F127" s="79"/>
      <c r="G127" s="79"/>
      <c r="H127" s="79"/>
      <c r="I127" s="79"/>
      <c r="J127" s="79"/>
      <c r="K127" s="48"/>
      <c r="L127" s="79"/>
      <c r="M127" s="79"/>
      <c r="N127" s="79"/>
      <c r="O127" s="79"/>
      <c r="P127" s="79"/>
      <c r="Q127" s="79"/>
    </row>
    <row r="128" spans="1:17" s="45" customFormat="1" ht="12.95" customHeight="1">
      <c r="A128" s="79"/>
      <c r="B128" s="97"/>
      <c r="C128" s="98"/>
      <c r="D128" s="79"/>
      <c r="E128" s="79"/>
      <c r="F128" s="79"/>
      <c r="G128" s="79"/>
      <c r="H128" s="79"/>
      <c r="I128" s="79"/>
      <c r="J128" s="79"/>
      <c r="L128" s="79"/>
      <c r="M128" s="79"/>
      <c r="N128" s="79"/>
      <c r="O128" s="79"/>
      <c r="P128" s="79"/>
      <c r="Q128" s="79"/>
    </row>
    <row r="129" spans="1:17" s="45" customFormat="1" ht="12.95" customHeight="1">
      <c r="A129" s="79"/>
      <c r="B129" s="97"/>
      <c r="C129" s="98"/>
      <c r="D129" s="79"/>
      <c r="E129" s="79"/>
      <c r="F129" s="79"/>
      <c r="G129" s="79"/>
      <c r="H129" s="79"/>
      <c r="I129" s="79"/>
      <c r="J129" s="79"/>
      <c r="L129" s="79"/>
      <c r="M129" s="79"/>
      <c r="N129" s="79"/>
      <c r="O129" s="79"/>
      <c r="P129" s="79"/>
      <c r="Q129" s="79"/>
    </row>
    <row r="130" spans="1:17" s="45" customFormat="1" ht="12.95" customHeight="1">
      <c r="A130" s="79"/>
      <c r="B130" s="97"/>
      <c r="C130" s="98"/>
      <c r="D130" s="79"/>
      <c r="E130" s="79"/>
      <c r="F130" s="79"/>
      <c r="G130" s="79"/>
      <c r="H130" s="79"/>
      <c r="I130" s="79"/>
      <c r="J130" s="79"/>
      <c r="K130" s="48"/>
      <c r="L130" s="79"/>
      <c r="M130" s="79"/>
      <c r="N130" s="79"/>
      <c r="O130" s="79"/>
      <c r="P130" s="79"/>
      <c r="Q130" s="79"/>
    </row>
    <row r="131" spans="1:17" s="45" customFormat="1" ht="12.95" customHeight="1">
      <c r="A131" s="79"/>
      <c r="B131" s="97"/>
      <c r="C131" s="98"/>
      <c r="D131" s="79"/>
      <c r="E131" s="79"/>
      <c r="F131" s="79"/>
      <c r="G131" s="79"/>
      <c r="H131" s="79"/>
      <c r="I131" s="79"/>
      <c r="J131" s="79"/>
      <c r="L131" s="79"/>
      <c r="M131" s="79"/>
      <c r="N131" s="79"/>
      <c r="O131" s="79"/>
      <c r="P131" s="79"/>
      <c r="Q131" s="79"/>
    </row>
    <row r="132" spans="1:17" s="45" customFormat="1" ht="12.95" customHeight="1">
      <c r="A132" s="79"/>
      <c r="B132" s="97"/>
      <c r="C132" s="98"/>
      <c r="D132" s="79"/>
      <c r="E132" s="79"/>
      <c r="F132" s="79"/>
      <c r="G132" s="79"/>
      <c r="H132" s="79"/>
      <c r="I132" s="79"/>
      <c r="J132" s="79"/>
      <c r="L132" s="79"/>
      <c r="M132" s="79"/>
      <c r="N132" s="79"/>
      <c r="O132" s="79"/>
      <c r="P132" s="79"/>
      <c r="Q132" s="79"/>
    </row>
    <row r="133" spans="1:17" s="45" customFormat="1" ht="12.95" customHeight="1">
      <c r="A133" s="79"/>
      <c r="B133" s="97"/>
      <c r="C133" s="98"/>
      <c r="D133" s="79"/>
      <c r="E133" s="79"/>
      <c r="F133" s="79"/>
      <c r="G133" s="79"/>
      <c r="H133" s="79"/>
      <c r="I133" s="79"/>
      <c r="J133" s="79"/>
      <c r="K133" s="48"/>
      <c r="L133" s="79"/>
      <c r="M133" s="79"/>
      <c r="N133" s="79"/>
      <c r="O133" s="79"/>
      <c r="P133" s="79"/>
      <c r="Q133" s="79"/>
    </row>
    <row r="134" spans="1:17" s="45" customFormat="1" ht="12.95" customHeight="1">
      <c r="A134" s="79"/>
      <c r="B134" s="97"/>
      <c r="C134" s="98"/>
      <c r="D134" s="79"/>
      <c r="E134" s="79"/>
      <c r="F134" s="79"/>
      <c r="G134" s="79"/>
      <c r="H134" s="79"/>
      <c r="I134" s="79"/>
      <c r="J134" s="79"/>
      <c r="L134" s="79"/>
      <c r="M134" s="79"/>
      <c r="N134" s="79"/>
      <c r="O134" s="79"/>
      <c r="P134" s="79"/>
      <c r="Q134" s="79"/>
    </row>
    <row r="135" spans="1:17" s="45" customFormat="1" ht="12.95" customHeight="1">
      <c r="A135" s="79"/>
      <c r="B135" s="97"/>
      <c r="C135" s="98"/>
      <c r="D135" s="79"/>
      <c r="E135" s="79"/>
      <c r="F135" s="79"/>
      <c r="G135" s="79"/>
      <c r="H135" s="79"/>
      <c r="I135" s="79"/>
      <c r="J135" s="79"/>
      <c r="L135" s="79"/>
      <c r="M135" s="79"/>
      <c r="N135" s="79"/>
      <c r="O135" s="79"/>
      <c r="P135" s="79"/>
      <c r="Q135" s="79"/>
    </row>
    <row r="136" spans="1:17" s="45" customFormat="1" ht="12.95" customHeight="1">
      <c r="A136" s="79"/>
      <c r="B136" s="97"/>
      <c r="C136" s="98"/>
      <c r="D136" s="79"/>
      <c r="E136" s="79"/>
      <c r="F136" s="79"/>
      <c r="G136" s="79"/>
      <c r="H136" s="79"/>
      <c r="I136" s="79"/>
      <c r="J136" s="79"/>
      <c r="K136" s="48"/>
      <c r="L136" s="79"/>
      <c r="M136" s="79"/>
      <c r="N136" s="79"/>
      <c r="O136" s="79"/>
      <c r="P136" s="79"/>
      <c r="Q136" s="79"/>
    </row>
    <row r="137" spans="1:17" s="45" customFormat="1" ht="12.95" customHeight="1">
      <c r="A137" s="79"/>
      <c r="B137" s="97"/>
      <c r="C137" s="98"/>
      <c r="D137" s="79"/>
      <c r="E137" s="79"/>
      <c r="F137" s="79"/>
      <c r="G137" s="79"/>
      <c r="H137" s="79"/>
      <c r="I137" s="79"/>
      <c r="J137" s="79"/>
      <c r="L137" s="79"/>
      <c r="M137" s="79"/>
      <c r="N137" s="79"/>
      <c r="O137" s="79"/>
      <c r="P137" s="79"/>
      <c r="Q137" s="79"/>
    </row>
    <row r="138" spans="1:17" s="45" customFormat="1" ht="12.95" customHeight="1">
      <c r="A138" s="79"/>
      <c r="B138" s="97"/>
      <c r="C138" s="98"/>
      <c r="D138" s="79"/>
      <c r="E138" s="79"/>
      <c r="F138" s="79"/>
      <c r="G138" s="79"/>
      <c r="H138" s="79"/>
      <c r="I138" s="79"/>
      <c r="J138" s="79"/>
      <c r="L138" s="79"/>
      <c r="M138" s="79"/>
      <c r="N138" s="79"/>
      <c r="O138" s="79"/>
      <c r="P138" s="79"/>
      <c r="Q138" s="79"/>
    </row>
    <row r="139" spans="1:17" s="45" customFormat="1" ht="12.95" customHeight="1">
      <c r="A139" s="79"/>
      <c r="B139" s="97"/>
      <c r="C139" s="98"/>
      <c r="D139" s="79"/>
      <c r="E139" s="79"/>
      <c r="F139" s="79"/>
      <c r="G139" s="79"/>
      <c r="H139" s="79"/>
      <c r="I139" s="79"/>
      <c r="J139" s="79"/>
      <c r="K139" s="48"/>
      <c r="L139" s="79"/>
      <c r="M139" s="79"/>
      <c r="N139" s="79"/>
      <c r="O139" s="79"/>
      <c r="P139" s="79"/>
      <c r="Q139" s="79"/>
    </row>
    <row r="140" spans="1:17" s="45" customFormat="1" ht="12.95" customHeight="1">
      <c r="A140" s="79"/>
      <c r="B140" s="97"/>
      <c r="C140" s="98"/>
      <c r="D140" s="79"/>
      <c r="E140" s="79"/>
      <c r="F140" s="79"/>
      <c r="G140" s="79"/>
      <c r="H140" s="79"/>
      <c r="I140" s="79"/>
      <c r="J140" s="79"/>
      <c r="L140" s="79"/>
      <c r="M140" s="79"/>
      <c r="N140" s="79"/>
      <c r="O140" s="79"/>
      <c r="P140" s="79"/>
      <c r="Q140" s="79"/>
    </row>
    <row r="141" spans="1:17" s="45" customFormat="1" ht="12.95" customHeight="1">
      <c r="A141" s="79"/>
      <c r="B141" s="97"/>
      <c r="C141" s="98"/>
      <c r="D141" s="79"/>
      <c r="E141" s="79"/>
      <c r="F141" s="79"/>
      <c r="G141" s="79"/>
      <c r="H141" s="79"/>
      <c r="I141" s="79"/>
      <c r="J141" s="79"/>
      <c r="L141" s="79"/>
      <c r="M141" s="79"/>
      <c r="N141" s="79"/>
      <c r="O141" s="79"/>
      <c r="P141" s="79"/>
      <c r="Q141" s="79"/>
    </row>
    <row r="142" spans="1:17" s="45" customFormat="1" ht="12.95" customHeight="1">
      <c r="A142" s="79"/>
      <c r="B142" s="97"/>
      <c r="C142" s="98"/>
      <c r="D142" s="79"/>
      <c r="E142" s="79"/>
      <c r="F142" s="79"/>
      <c r="G142" s="79"/>
      <c r="H142" s="79"/>
      <c r="I142" s="79"/>
      <c r="J142" s="79"/>
      <c r="K142" s="48"/>
      <c r="L142" s="79"/>
      <c r="M142" s="79"/>
      <c r="N142" s="79"/>
      <c r="O142" s="79"/>
      <c r="P142" s="79"/>
      <c r="Q142" s="79"/>
    </row>
    <row r="143" spans="1:17" s="45" customFormat="1" ht="12.95" customHeight="1">
      <c r="A143" s="79"/>
      <c r="B143" s="97"/>
      <c r="C143" s="98"/>
      <c r="D143" s="79"/>
      <c r="E143" s="79"/>
      <c r="F143" s="79"/>
      <c r="G143" s="79"/>
      <c r="H143" s="79"/>
      <c r="I143" s="79"/>
      <c r="J143" s="79"/>
      <c r="L143" s="79"/>
      <c r="M143" s="79"/>
      <c r="N143" s="79"/>
      <c r="O143" s="79"/>
      <c r="P143" s="79"/>
      <c r="Q143" s="79"/>
    </row>
    <row r="144" spans="1:17" s="45" customFormat="1" ht="12.95" customHeight="1">
      <c r="A144" s="79"/>
      <c r="B144" s="97"/>
      <c r="C144" s="98"/>
      <c r="D144" s="79"/>
      <c r="E144" s="79"/>
      <c r="F144" s="79"/>
      <c r="G144" s="79"/>
      <c r="H144" s="79"/>
      <c r="I144" s="79"/>
      <c r="J144" s="79"/>
      <c r="L144" s="79"/>
      <c r="M144" s="79"/>
      <c r="N144" s="79"/>
      <c r="O144" s="79"/>
      <c r="P144" s="79"/>
      <c r="Q144" s="79"/>
    </row>
    <row r="145" spans="1:17" s="45" customFormat="1" ht="12.95" customHeight="1">
      <c r="A145" s="79"/>
      <c r="B145" s="97"/>
      <c r="C145" s="98"/>
      <c r="D145" s="79"/>
      <c r="E145" s="79"/>
      <c r="F145" s="79"/>
      <c r="G145" s="79"/>
      <c r="H145" s="79"/>
      <c r="I145" s="79"/>
      <c r="J145" s="79"/>
      <c r="K145" s="48"/>
      <c r="L145" s="79"/>
      <c r="M145" s="79"/>
      <c r="N145" s="79"/>
      <c r="O145" s="79"/>
      <c r="P145" s="79"/>
      <c r="Q145" s="79"/>
    </row>
    <row r="146" spans="1:17" s="45" customFormat="1" ht="12.95" customHeight="1">
      <c r="A146" s="79"/>
      <c r="B146" s="97"/>
      <c r="C146" s="98"/>
      <c r="D146" s="79"/>
      <c r="E146" s="79"/>
      <c r="F146" s="79"/>
      <c r="G146" s="79"/>
      <c r="H146" s="79"/>
      <c r="I146" s="79"/>
      <c r="J146" s="79"/>
      <c r="L146" s="79"/>
      <c r="M146" s="79"/>
      <c r="N146" s="79"/>
      <c r="O146" s="79"/>
      <c r="P146" s="79"/>
      <c r="Q146" s="79"/>
    </row>
    <row r="147" spans="1:17" s="45" customFormat="1" ht="12.95" customHeight="1">
      <c r="A147" s="79"/>
      <c r="B147" s="97"/>
      <c r="C147" s="98"/>
      <c r="D147" s="79"/>
      <c r="E147" s="79"/>
      <c r="F147" s="79"/>
      <c r="G147" s="79"/>
      <c r="H147" s="79"/>
      <c r="I147" s="79"/>
      <c r="J147" s="79"/>
      <c r="L147" s="79"/>
      <c r="M147" s="79"/>
      <c r="N147" s="79"/>
      <c r="O147" s="79"/>
      <c r="P147" s="79"/>
      <c r="Q147" s="79"/>
    </row>
    <row r="148" spans="1:17" s="45" customFormat="1" ht="12.95" customHeight="1">
      <c r="A148" s="79"/>
      <c r="B148" s="97"/>
      <c r="C148" s="98"/>
      <c r="D148" s="79"/>
      <c r="E148" s="79"/>
      <c r="F148" s="79"/>
      <c r="G148" s="79"/>
      <c r="H148" s="79"/>
      <c r="I148" s="79"/>
      <c r="J148" s="79"/>
      <c r="K148" s="48"/>
      <c r="L148" s="79"/>
      <c r="M148" s="79"/>
      <c r="N148" s="79"/>
      <c r="O148" s="79"/>
      <c r="P148" s="79"/>
      <c r="Q148" s="79"/>
    </row>
    <row r="149" spans="1:17" s="45" customFormat="1" ht="12.95" customHeight="1">
      <c r="A149" s="79"/>
      <c r="B149" s="97"/>
      <c r="C149" s="98"/>
      <c r="D149" s="79"/>
      <c r="E149" s="79"/>
      <c r="F149" s="79"/>
      <c r="G149" s="79"/>
      <c r="H149" s="79"/>
      <c r="I149" s="79"/>
      <c r="J149" s="79"/>
      <c r="L149" s="79"/>
      <c r="M149" s="79"/>
      <c r="N149" s="79"/>
      <c r="O149" s="79"/>
      <c r="P149" s="79"/>
      <c r="Q149" s="79"/>
    </row>
    <row r="150" spans="1:17" s="45" customFormat="1" ht="12.95" customHeight="1">
      <c r="A150" s="79"/>
      <c r="B150" s="97"/>
      <c r="C150" s="98"/>
      <c r="D150" s="79"/>
      <c r="E150" s="79"/>
      <c r="F150" s="79"/>
      <c r="G150" s="79"/>
      <c r="H150" s="79"/>
      <c r="I150" s="79"/>
      <c r="J150" s="79"/>
      <c r="L150" s="79"/>
      <c r="M150" s="79"/>
      <c r="N150" s="79"/>
      <c r="O150" s="79"/>
      <c r="P150" s="79"/>
      <c r="Q150" s="79"/>
    </row>
    <row r="151" spans="1:17" s="45" customFormat="1" ht="12.95" customHeight="1">
      <c r="A151" s="79"/>
      <c r="B151" s="97"/>
      <c r="C151" s="98"/>
      <c r="D151" s="79"/>
      <c r="E151" s="79"/>
      <c r="F151" s="79"/>
      <c r="G151" s="79"/>
      <c r="H151" s="79"/>
      <c r="I151" s="79"/>
      <c r="J151" s="79"/>
      <c r="K151" s="48"/>
      <c r="L151" s="79"/>
      <c r="M151" s="79"/>
      <c r="N151" s="79"/>
      <c r="O151" s="79"/>
      <c r="P151" s="79"/>
      <c r="Q151" s="79"/>
    </row>
    <row r="152" spans="1:17" s="45" customFormat="1" ht="12.95" customHeight="1">
      <c r="A152" s="79"/>
      <c r="B152" s="97"/>
      <c r="C152" s="98"/>
      <c r="D152" s="79"/>
      <c r="E152" s="79"/>
      <c r="F152" s="79"/>
      <c r="G152" s="79"/>
      <c r="H152" s="79"/>
      <c r="I152" s="79"/>
      <c r="J152" s="79"/>
      <c r="L152" s="79"/>
      <c r="M152" s="79"/>
      <c r="N152" s="79"/>
      <c r="O152" s="79"/>
      <c r="P152" s="79"/>
      <c r="Q152" s="79"/>
    </row>
    <row r="153" spans="1:17" s="45" customFormat="1" ht="12.95" customHeight="1">
      <c r="A153" s="79"/>
      <c r="B153" s="97"/>
      <c r="C153" s="98"/>
      <c r="D153" s="79"/>
      <c r="E153" s="79"/>
      <c r="F153" s="79"/>
      <c r="G153" s="79"/>
      <c r="H153" s="79"/>
      <c r="I153" s="79"/>
      <c r="J153" s="79"/>
      <c r="L153" s="79"/>
      <c r="M153" s="79"/>
      <c r="N153" s="79"/>
      <c r="O153" s="79"/>
      <c r="P153" s="79"/>
      <c r="Q153" s="79"/>
    </row>
    <row r="154" spans="1:17" s="45" customFormat="1" ht="12.95" customHeight="1">
      <c r="A154" s="79"/>
      <c r="B154" s="97"/>
      <c r="C154" s="98"/>
      <c r="D154" s="79"/>
      <c r="E154" s="79"/>
      <c r="F154" s="79"/>
      <c r="G154" s="79"/>
      <c r="H154" s="79"/>
      <c r="I154" s="79"/>
      <c r="J154" s="79"/>
      <c r="K154" s="48"/>
      <c r="L154" s="79"/>
      <c r="M154" s="79"/>
      <c r="N154" s="79"/>
      <c r="O154" s="79"/>
      <c r="P154" s="79"/>
      <c r="Q154" s="79"/>
    </row>
    <row r="155" spans="1:17" s="45" customFormat="1" ht="12.95" customHeight="1">
      <c r="A155" s="79"/>
      <c r="B155" s="97"/>
      <c r="C155" s="98"/>
      <c r="D155" s="79"/>
      <c r="E155" s="79"/>
      <c r="F155" s="79"/>
      <c r="G155" s="79"/>
      <c r="H155" s="79"/>
      <c r="I155" s="79"/>
      <c r="J155" s="79"/>
      <c r="L155" s="79"/>
      <c r="M155" s="79"/>
      <c r="N155" s="79"/>
      <c r="O155" s="79"/>
      <c r="P155" s="79"/>
      <c r="Q155" s="79"/>
    </row>
    <row r="156" spans="1:17" s="45" customFormat="1" ht="12.95" customHeight="1">
      <c r="A156" s="79"/>
      <c r="B156" s="97"/>
      <c r="C156" s="98"/>
      <c r="D156" s="79"/>
      <c r="E156" s="79"/>
      <c r="F156" s="79"/>
      <c r="G156" s="79"/>
      <c r="H156" s="79"/>
      <c r="I156" s="79"/>
      <c r="J156" s="79"/>
      <c r="L156" s="79"/>
      <c r="M156" s="79"/>
      <c r="N156" s="79"/>
      <c r="O156" s="79"/>
      <c r="P156" s="79"/>
      <c r="Q156" s="79"/>
    </row>
    <row r="157" spans="1:17" s="45" customFormat="1" ht="12.95" customHeight="1">
      <c r="A157" s="79"/>
      <c r="B157" s="97"/>
      <c r="C157" s="98"/>
      <c r="D157" s="79"/>
      <c r="E157" s="79"/>
      <c r="F157" s="79"/>
      <c r="G157" s="79"/>
      <c r="H157" s="79"/>
      <c r="I157" s="79"/>
      <c r="J157" s="79"/>
      <c r="K157" s="48"/>
      <c r="L157" s="79"/>
      <c r="M157" s="79"/>
      <c r="N157" s="79"/>
      <c r="O157" s="79"/>
      <c r="P157" s="79"/>
      <c r="Q157" s="79"/>
    </row>
    <row r="158" spans="1:17" s="45" customFormat="1" ht="12.95" customHeight="1">
      <c r="A158" s="79"/>
      <c r="B158" s="97"/>
      <c r="C158" s="98"/>
      <c r="D158" s="79"/>
      <c r="E158" s="79"/>
      <c r="F158" s="79"/>
      <c r="G158" s="79"/>
      <c r="H158" s="79"/>
      <c r="I158" s="79"/>
      <c r="J158" s="79"/>
      <c r="L158" s="79"/>
      <c r="M158" s="79"/>
      <c r="N158" s="79"/>
      <c r="O158" s="79"/>
      <c r="P158" s="79"/>
      <c r="Q158" s="79"/>
    </row>
    <row r="159" spans="1:17" s="45" customFormat="1" ht="12.95" customHeight="1">
      <c r="A159" s="79"/>
      <c r="B159" s="97"/>
      <c r="C159" s="98"/>
      <c r="D159" s="79"/>
      <c r="E159" s="79"/>
      <c r="F159" s="79"/>
      <c r="G159" s="79"/>
      <c r="H159" s="79"/>
      <c r="I159" s="79"/>
      <c r="J159" s="79"/>
      <c r="L159" s="79"/>
      <c r="M159" s="79"/>
      <c r="N159" s="79"/>
      <c r="O159" s="79"/>
      <c r="P159" s="79"/>
      <c r="Q159" s="79"/>
    </row>
    <row r="160" spans="1:17" s="45" customFormat="1" ht="12.95" customHeight="1">
      <c r="A160" s="79"/>
      <c r="B160" s="97"/>
      <c r="C160" s="98"/>
      <c r="D160" s="79"/>
      <c r="E160" s="79"/>
      <c r="F160" s="79"/>
      <c r="G160" s="79"/>
      <c r="H160" s="79"/>
      <c r="I160" s="79"/>
      <c r="J160" s="79"/>
      <c r="K160" s="48"/>
      <c r="L160" s="79"/>
      <c r="M160" s="79"/>
      <c r="N160" s="79"/>
      <c r="O160" s="79"/>
      <c r="P160" s="79"/>
      <c r="Q160" s="79"/>
    </row>
    <row r="161" spans="1:17" s="45" customFormat="1" ht="12.95" customHeight="1">
      <c r="A161" s="79"/>
      <c r="B161" s="97"/>
      <c r="C161" s="98"/>
      <c r="D161" s="79"/>
      <c r="E161" s="79"/>
      <c r="F161" s="79"/>
      <c r="G161" s="79"/>
      <c r="H161" s="79"/>
      <c r="I161" s="79"/>
      <c r="J161" s="79"/>
      <c r="L161" s="79"/>
      <c r="M161" s="79"/>
      <c r="N161" s="79"/>
      <c r="O161" s="79"/>
      <c r="P161" s="79"/>
      <c r="Q161" s="79"/>
    </row>
    <row r="162" spans="1:17" s="45" customFormat="1" ht="12.95" customHeight="1">
      <c r="B162" s="48"/>
      <c r="C162" s="17"/>
      <c r="D162" s="105"/>
    </row>
    <row r="163" spans="1:17" s="45" customFormat="1" ht="12.95" customHeight="1">
      <c r="B163" s="48"/>
      <c r="C163" s="17"/>
      <c r="D163" s="105"/>
      <c r="K163" s="48"/>
    </row>
    <row r="164" spans="1:17" s="45" customFormat="1" ht="12.95" customHeight="1">
      <c r="B164" s="48"/>
      <c r="C164" s="17"/>
      <c r="D164" s="105"/>
    </row>
    <row r="165" spans="1:17" s="45" customFormat="1" ht="12.95" customHeight="1">
      <c r="B165" s="48"/>
      <c r="C165" s="17"/>
      <c r="D165" s="105"/>
    </row>
    <row r="166" spans="1:17" s="45" customFormat="1" ht="12.95" customHeight="1">
      <c r="B166" s="48"/>
      <c r="C166" s="17"/>
      <c r="D166" s="105"/>
      <c r="K166" s="48"/>
    </row>
    <row r="167" spans="1:17" s="45" customFormat="1" ht="12.95" customHeight="1">
      <c r="B167" s="48"/>
      <c r="C167" s="47"/>
    </row>
    <row r="168" spans="1:17" s="45" customFormat="1" ht="12.95" customHeight="1">
      <c r="B168" s="48"/>
      <c r="C168" s="47"/>
    </row>
    <row r="169" spans="1:17" s="45" customFormat="1" ht="12.95" customHeight="1">
      <c r="B169" s="48"/>
      <c r="C169" s="47"/>
      <c r="K169" s="48"/>
    </row>
    <row r="170" spans="1:17" s="45" customFormat="1" ht="12.95" customHeight="1">
      <c r="B170" s="48"/>
      <c r="C170" s="47"/>
    </row>
    <row r="171" spans="1:17" s="45" customFormat="1" ht="12.95" customHeight="1">
      <c r="B171" s="48"/>
      <c r="C171" s="47"/>
    </row>
    <row r="172" spans="1:17" s="45" customFormat="1" ht="12.95" customHeight="1">
      <c r="B172" s="48"/>
      <c r="C172" s="47"/>
      <c r="K172" s="48"/>
    </row>
    <row r="173" spans="1:17" s="45" customFormat="1" ht="12.95" customHeight="1">
      <c r="B173" s="48"/>
      <c r="C173" s="47"/>
    </row>
    <row r="174" spans="1:17" s="45" customFormat="1" ht="12.95" customHeight="1">
      <c r="B174" s="48"/>
      <c r="C174" s="47"/>
    </row>
    <row r="175" spans="1:17" s="45" customFormat="1" ht="12.95" customHeight="1">
      <c r="B175" s="48"/>
      <c r="C175" s="47"/>
      <c r="K175" s="48"/>
    </row>
    <row r="176" spans="1:17" s="45" customFormat="1" ht="12.95" customHeight="1">
      <c r="B176" s="48"/>
      <c r="C176" s="47"/>
    </row>
    <row r="177" spans="2:11" s="45" customFormat="1" ht="12.95" customHeight="1">
      <c r="B177" s="48"/>
      <c r="C177" s="47"/>
    </row>
    <row r="178" spans="2:11" s="45" customFormat="1" ht="12.95" customHeight="1">
      <c r="B178" s="48"/>
      <c r="C178" s="47"/>
      <c r="K178" s="48"/>
    </row>
    <row r="179" spans="2:11" s="45" customFormat="1" ht="12.95" customHeight="1">
      <c r="B179" s="48"/>
      <c r="C179" s="47"/>
    </row>
    <row r="180" spans="2:11" s="45" customFormat="1" ht="12.95" customHeight="1">
      <c r="B180" s="48"/>
      <c r="C180" s="47"/>
    </row>
    <row r="181" spans="2:11" s="45" customFormat="1" ht="12.95" customHeight="1">
      <c r="B181" s="48"/>
      <c r="C181" s="47"/>
      <c r="K181" s="48"/>
    </row>
    <row r="182" spans="2:11" s="45" customFormat="1" ht="12.95" customHeight="1">
      <c r="B182" s="48"/>
      <c r="C182" s="47"/>
    </row>
    <row r="183" spans="2:11" s="45" customFormat="1" ht="12.95" customHeight="1">
      <c r="B183" s="48"/>
      <c r="C183" s="47"/>
    </row>
    <row r="184" spans="2:11" s="45" customFormat="1" ht="12.95" customHeight="1">
      <c r="B184" s="48"/>
      <c r="C184" s="47"/>
      <c r="K184" s="48"/>
    </row>
    <row r="187" spans="2:11">
      <c r="K187" s="6"/>
    </row>
    <row r="190" spans="2:11">
      <c r="K190" s="6"/>
    </row>
  </sheetData>
  <protectedRanges>
    <protectedRange sqref="A98:D98" name="Range1"/>
  </protectedRanges>
  <sortState xmlns:xlrd2="http://schemas.microsoft.com/office/spreadsheetml/2017/richdata2" ref="A21:V112">
    <sortCondition ref="C21:C112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5"/>
  <sheetViews>
    <sheetView workbookViewId="0"/>
  </sheetViews>
  <sheetFormatPr defaultColWidth="10.28515625" defaultRowHeight="12.75"/>
  <cols>
    <col min="1" max="1" width="14.42578125" customWidth="1"/>
    <col min="2" max="2" width="5.140625" style="6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</row>
    <row r="2" spans="1:4">
      <c r="A2" t="s">
        <v>26</v>
      </c>
    </row>
    <row r="4" spans="1:4">
      <c r="A4" s="8" t="s">
        <v>0</v>
      </c>
      <c r="C4" s="3">
        <v>45002.414700000001</v>
      </c>
      <c r="D4" s="4">
        <v>0.37491799999999997</v>
      </c>
    </row>
    <row r="6" spans="1:4">
      <c r="A6" s="8" t="s">
        <v>1</v>
      </c>
    </row>
    <row r="7" spans="1:4">
      <c r="A7" t="s">
        <v>2</v>
      </c>
      <c r="C7">
        <f>+C4</f>
        <v>45002.414700000001</v>
      </c>
    </row>
    <row r="8" spans="1:4">
      <c r="A8" t="s">
        <v>3</v>
      </c>
      <c r="C8">
        <f>+D4</f>
        <v>0.37491799999999997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INTERCEPT(G23:G92,F23:F92)</f>
        <v>9.3635008977004282E-3</v>
      </c>
      <c r="D11" s="6"/>
    </row>
    <row r="12" spans="1:4">
      <c r="A12" t="s">
        <v>17</v>
      </c>
      <c r="C12">
        <f>SLOPE(G23:G92,F23:F92)</f>
        <v>-7.3311837401087227E-7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v>53465.8073</v>
      </c>
    </row>
    <row r="16" spans="1:4">
      <c r="A16" s="8" t="s">
        <v>4</v>
      </c>
      <c r="C16">
        <f>+C8+C12</f>
        <v>0.37491726688162597</v>
      </c>
    </row>
    <row r="17" spans="1:17" ht="13.5" thickBot="1"/>
    <row r="18" spans="1:17">
      <c r="A18" s="8" t="s">
        <v>5</v>
      </c>
      <c r="C18" s="3">
        <f>+C15</f>
        <v>53465.8073</v>
      </c>
      <c r="D18" s="4">
        <f>+C16</f>
        <v>0.37491726688162597</v>
      </c>
    </row>
    <row r="19" spans="1:17" ht="13.5" thickTop="1"/>
    <row r="20" spans="1:17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37</v>
      </c>
      <c r="J20" s="10" t="s">
        <v>38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17">
      <c r="A21" t="s">
        <v>36</v>
      </c>
      <c r="B21" s="6" t="s">
        <v>34</v>
      </c>
      <c r="C21" s="11">
        <v>44988.355499999998</v>
      </c>
      <c r="D21" s="6" t="s">
        <v>14</v>
      </c>
      <c r="E21">
        <f t="shared" ref="E21:E30" si="0">+(C21-C$7)/C$8</f>
        <v>-37.499399868780188</v>
      </c>
      <c r="F21">
        <f t="shared" ref="F21:F35" si="1">ROUND(2*E21,0)/2</f>
        <v>-37.5</v>
      </c>
      <c r="G21">
        <f t="shared" ref="G21:G30" si="2">+C21-(C$7+F21*C$8)</f>
        <v>2.2499999613501132E-4</v>
      </c>
      <c r="I21">
        <f>G21</f>
        <v>2.2499999613501132E-4</v>
      </c>
      <c r="O21">
        <f t="shared" ref="O21:O30" si="3">+C$11+C$12*F21</f>
        <v>9.3909928367258352E-3</v>
      </c>
      <c r="Q21" s="2">
        <f t="shared" ref="Q21:Q30" si="4">+C21-15018.5</f>
        <v>29969.855499999998</v>
      </c>
    </row>
    <row r="22" spans="1:17">
      <c r="A22" t="s">
        <v>12</v>
      </c>
      <c r="C22">
        <v>45002.414700000001</v>
      </c>
      <c r="D22" s="6" t="s">
        <v>14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O22">
        <f t="shared" si="3"/>
        <v>9.3635008977004282E-3</v>
      </c>
      <c r="Q22" s="2">
        <f t="shared" si="4"/>
        <v>29983.914700000001</v>
      </c>
    </row>
    <row r="23" spans="1:17">
      <c r="A23" t="s">
        <v>35</v>
      </c>
      <c r="B23" s="6" t="s">
        <v>34</v>
      </c>
      <c r="C23" s="11">
        <v>49786.369400000003</v>
      </c>
      <c r="D23" s="6" t="s">
        <v>14</v>
      </c>
      <c r="E23">
        <f t="shared" si="0"/>
        <v>12760.00272059491</v>
      </c>
      <c r="F23">
        <f t="shared" si="1"/>
        <v>12760</v>
      </c>
      <c r="G23">
        <f t="shared" si="2"/>
        <v>1.0200000033364631E-3</v>
      </c>
      <c r="I23">
        <f t="shared" ref="I23:I28" si="5">G23</f>
        <v>1.0200000033364631E-3</v>
      </c>
      <c r="O23">
        <f t="shared" si="3"/>
        <v>8.9104453216987817E-6</v>
      </c>
      <c r="Q23" s="2">
        <f t="shared" si="4"/>
        <v>34767.869400000003</v>
      </c>
    </row>
    <row r="24" spans="1:17">
      <c r="A24" t="s">
        <v>35</v>
      </c>
      <c r="B24" s="6" t="s">
        <v>34</v>
      </c>
      <c r="C24" s="11">
        <v>49788.4303</v>
      </c>
      <c r="D24" s="6" t="s">
        <v>14</v>
      </c>
      <c r="E24">
        <f t="shared" si="0"/>
        <v>12765.499655924759</v>
      </c>
      <c r="F24">
        <f t="shared" si="1"/>
        <v>12765.5</v>
      </c>
      <c r="G24">
        <f t="shared" si="2"/>
        <v>-1.2900000001536682E-4</v>
      </c>
      <c r="I24">
        <f t="shared" si="5"/>
        <v>-1.2900000001536682E-4</v>
      </c>
      <c r="O24">
        <f t="shared" si="3"/>
        <v>4.8782942646385247E-6</v>
      </c>
      <c r="Q24" s="2">
        <f t="shared" si="4"/>
        <v>34769.9303</v>
      </c>
    </row>
    <row r="25" spans="1:17">
      <c r="A25" t="s">
        <v>35</v>
      </c>
      <c r="B25" s="6" t="s">
        <v>34</v>
      </c>
      <c r="C25" s="11">
        <v>49796.302799999998</v>
      </c>
      <c r="D25" s="6" t="s">
        <v>14</v>
      </c>
      <c r="E25">
        <f t="shared" si="0"/>
        <v>12786.497580804327</v>
      </c>
      <c r="F25">
        <f t="shared" si="1"/>
        <v>12786.5</v>
      </c>
      <c r="G25">
        <f t="shared" si="2"/>
        <v>-9.0700000146171078E-4</v>
      </c>
      <c r="I25">
        <f t="shared" si="5"/>
        <v>-9.0700000146171078E-4</v>
      </c>
      <c r="O25">
        <f t="shared" si="3"/>
        <v>-1.0517191589589497E-5</v>
      </c>
      <c r="Q25" s="2">
        <f t="shared" si="4"/>
        <v>34777.802799999998</v>
      </c>
    </row>
    <row r="26" spans="1:17">
      <c r="A26" t="s">
        <v>35</v>
      </c>
      <c r="B26" s="6" t="s">
        <v>32</v>
      </c>
      <c r="C26" s="11">
        <v>50080.678599999999</v>
      </c>
      <c r="D26" s="6" t="s">
        <v>14</v>
      </c>
      <c r="E26">
        <f t="shared" si="0"/>
        <v>13544.998906427534</v>
      </c>
      <c r="F26">
        <f t="shared" si="1"/>
        <v>13545</v>
      </c>
      <c r="G26">
        <f t="shared" si="2"/>
        <v>-4.1000000055646524E-4</v>
      </c>
      <c r="I26">
        <f t="shared" si="5"/>
        <v>-4.1000000055646524E-4</v>
      </c>
      <c r="O26">
        <f t="shared" si="3"/>
        <v>-5.6658747827683688E-4</v>
      </c>
      <c r="Q26" s="2">
        <f t="shared" si="4"/>
        <v>35062.178599999999</v>
      </c>
    </row>
    <row r="27" spans="1:17">
      <c r="A27" t="s">
        <v>33</v>
      </c>
      <c r="B27" s="6" t="s">
        <v>34</v>
      </c>
      <c r="C27" s="11">
        <v>50154.349499999997</v>
      </c>
      <c r="D27" s="6" t="s">
        <v>14</v>
      </c>
      <c r="E27">
        <f t="shared" si="0"/>
        <v>13741.497607476824</v>
      </c>
      <c r="F27">
        <f t="shared" si="1"/>
        <v>13741.5</v>
      </c>
      <c r="G27">
        <f t="shared" si="2"/>
        <v>-8.9700000535231084E-4</v>
      </c>
      <c r="I27">
        <f t="shared" si="5"/>
        <v>-8.9700000535231084E-4</v>
      </c>
      <c r="O27">
        <f t="shared" si="3"/>
        <v>-7.1064523876997361E-4</v>
      </c>
      <c r="Q27" s="2">
        <f t="shared" si="4"/>
        <v>35135.849499999997</v>
      </c>
    </row>
    <row r="28" spans="1:17">
      <c r="A28" t="s">
        <v>31</v>
      </c>
      <c r="B28" s="6" t="s">
        <v>32</v>
      </c>
      <c r="C28">
        <v>50898.373</v>
      </c>
      <c r="D28" s="6">
        <v>4.0000000000000002E-4</v>
      </c>
      <c r="E28">
        <f t="shared" si="0"/>
        <v>15725.994217402202</v>
      </c>
      <c r="F28">
        <f t="shared" si="1"/>
        <v>15726</v>
      </c>
      <c r="G28">
        <f t="shared" si="2"/>
        <v>-2.1679999990737997E-3</v>
      </c>
      <c r="I28">
        <f t="shared" si="5"/>
        <v>-2.1679999990737997E-3</v>
      </c>
      <c r="O28">
        <f t="shared" si="3"/>
        <v>-2.1655186519945486E-3</v>
      </c>
      <c r="Q28" s="2">
        <f t="shared" si="4"/>
        <v>35879.873</v>
      </c>
    </row>
    <row r="29" spans="1:17">
      <c r="A29" s="8" t="s">
        <v>39</v>
      </c>
      <c r="C29" s="12">
        <v>52997.909299999999</v>
      </c>
      <c r="D29" s="6">
        <v>2.9999999999999997E-4</v>
      </c>
      <c r="E29">
        <f t="shared" si="0"/>
        <v>21325.982214777629</v>
      </c>
      <c r="F29">
        <f t="shared" si="1"/>
        <v>21326</v>
      </c>
      <c r="G29">
        <f t="shared" si="2"/>
        <v>-6.6680000018095598E-3</v>
      </c>
      <c r="J29">
        <f>G29</f>
        <v>-6.6680000018095598E-3</v>
      </c>
      <c r="O29">
        <f t="shared" si="3"/>
        <v>-6.2709815464554348E-3</v>
      </c>
      <c r="Q29" s="2">
        <f t="shared" si="4"/>
        <v>37979.409299999999</v>
      </c>
    </row>
    <row r="30" spans="1:17">
      <c r="A30" s="8" t="s">
        <v>42</v>
      </c>
      <c r="C30">
        <v>53006.907318284364</v>
      </c>
      <c r="D30" s="6">
        <v>1E-4</v>
      </c>
      <c r="E30">
        <f t="shared" si="0"/>
        <v>21349.982178194601</v>
      </c>
      <c r="F30">
        <f t="shared" si="1"/>
        <v>21350</v>
      </c>
      <c r="G30">
        <f t="shared" si="2"/>
        <v>-6.6817156402976252E-3</v>
      </c>
      <c r="J30">
        <f>G30</f>
        <v>-6.6817156402976252E-3</v>
      </c>
      <c r="O30">
        <f t="shared" si="3"/>
        <v>-6.2885763874316949E-3</v>
      </c>
      <c r="Q30" s="2">
        <f t="shared" si="4"/>
        <v>37988.407318284364</v>
      </c>
    </row>
    <row r="31" spans="1:17">
      <c r="A31" t="s">
        <v>40</v>
      </c>
      <c r="B31" s="13"/>
      <c r="C31" s="15">
        <v>52339.556400000001</v>
      </c>
      <c r="D31" s="15">
        <v>2.9999999999999997E-4</v>
      </c>
      <c r="E31">
        <f>+(C31-C$7)/C$8</f>
        <v>19569.99050459034</v>
      </c>
      <c r="F31">
        <f t="shared" si="1"/>
        <v>19570</v>
      </c>
      <c r="G31">
        <f>+C31-(C$7+F31*C$8)</f>
        <v>-3.559999997378327E-3</v>
      </c>
      <c r="H31" s="13"/>
      <c r="I31" s="6">
        <f>G31</f>
        <v>-3.559999997378327E-3</v>
      </c>
      <c r="J31" s="6"/>
      <c r="O31">
        <f>+C$11+C$12*F31</f>
        <v>-4.9836256816923417E-3</v>
      </c>
      <c r="Q31" s="2">
        <f>+C31-15018.5</f>
        <v>37321.056400000001</v>
      </c>
    </row>
    <row r="32" spans="1:17">
      <c r="A32" t="s">
        <v>40</v>
      </c>
      <c r="B32" s="14"/>
      <c r="C32" s="15">
        <v>52693.476799999997</v>
      </c>
      <c r="D32" s="15">
        <v>1E-4</v>
      </c>
      <c r="E32">
        <f>+(C32-C$7)/C$8</f>
        <v>20513.984657978534</v>
      </c>
      <c r="F32">
        <f t="shared" si="1"/>
        <v>20514</v>
      </c>
      <c r="G32">
        <f>+C32-(C$7+F32*C$8)</f>
        <v>-5.7520000045769848E-3</v>
      </c>
      <c r="H32" s="13"/>
      <c r="I32" s="6">
        <f>G32</f>
        <v>-5.7520000045769848E-3</v>
      </c>
      <c r="J32" s="6"/>
      <c r="O32">
        <f>+C$11+C$12*F32</f>
        <v>-5.6756894267586053E-3</v>
      </c>
      <c r="Q32" s="2">
        <f>+C32-15018.5</f>
        <v>37674.976799999997</v>
      </c>
    </row>
    <row r="33" spans="1:17">
      <c r="A33" t="s">
        <v>40</v>
      </c>
      <c r="B33" s="14" t="s">
        <v>34</v>
      </c>
      <c r="C33" s="15">
        <v>52693.663500000002</v>
      </c>
      <c r="D33" s="15">
        <v>5.0000000000000001E-4</v>
      </c>
      <c r="E33">
        <f>+(C33-C$7)/C$8</f>
        <v>20514.48263353587</v>
      </c>
      <c r="F33">
        <f t="shared" si="1"/>
        <v>20514.5</v>
      </c>
      <c r="G33">
        <f>+C33-(C$7+F33*C$8)</f>
        <v>-6.5109999995911494E-3</v>
      </c>
      <c r="H33" s="13"/>
      <c r="I33" s="6">
        <f>G33</f>
        <v>-6.5109999995911494E-3</v>
      </c>
      <c r="J33" s="6"/>
      <c r="O33">
        <f>+C$11+C$12*F33</f>
        <v>-5.6760559859456109E-3</v>
      </c>
      <c r="Q33" s="2">
        <f>+C33-15018.5</f>
        <v>37675.163500000002</v>
      </c>
    </row>
    <row r="34" spans="1:17">
      <c r="A34" t="s">
        <v>40</v>
      </c>
      <c r="B34" s="14"/>
      <c r="C34" s="15">
        <v>52744.465100000001</v>
      </c>
      <c r="D34" s="15">
        <v>2.0000000000000001E-4</v>
      </c>
      <c r="E34">
        <f>+(C34-C$7)/C$8</f>
        <v>20649.983196325597</v>
      </c>
      <c r="F34">
        <f t="shared" si="1"/>
        <v>20650</v>
      </c>
      <c r="G34">
        <f>+C34-(C$7+F34*C$8)</f>
        <v>-6.300000000919681E-3</v>
      </c>
      <c r="H34" s="13"/>
      <c r="I34" s="6">
        <f>G34</f>
        <v>-6.300000000919681E-3</v>
      </c>
      <c r="J34" s="6"/>
      <c r="O34">
        <f>+C$11+C$12*F34</f>
        <v>-5.7753935256240844E-3</v>
      </c>
      <c r="Q34" s="2">
        <f>+C34-15018.5</f>
        <v>37725.965100000001</v>
      </c>
    </row>
    <row r="35" spans="1:17">
      <c r="A35" s="8" t="s">
        <v>41</v>
      </c>
      <c r="C35">
        <v>53465.8073</v>
      </c>
      <c r="D35" s="6">
        <v>1E-4</v>
      </c>
      <c r="E35">
        <f>+(C35-C$7)/C$8</f>
        <v>22573.983110973601</v>
      </c>
      <c r="F35">
        <f t="shared" si="1"/>
        <v>22574</v>
      </c>
      <c r="G35">
        <f>+C35-(C$7+F35*C$8)</f>
        <v>-6.3320000044768676E-3</v>
      </c>
      <c r="J35" s="6">
        <f>G35</f>
        <v>-6.3320000044768676E-3</v>
      </c>
      <c r="O35">
        <f>+C$11+C$12*F35</f>
        <v>-7.1859132772210017E-3</v>
      </c>
      <c r="Q35" s="2">
        <f>+C35-15018.5</f>
        <v>38447.3073</v>
      </c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75"/>
  <sheetViews>
    <sheetView topLeftCell="A37" workbookViewId="0">
      <selection activeCell="A63" sqref="A63:C75"/>
    </sheetView>
  </sheetViews>
  <sheetFormatPr defaultRowHeight="12.75"/>
  <cols>
    <col min="1" max="1" width="19.7109375" style="13" customWidth="1"/>
    <col min="2" max="2" width="4.42578125" style="19" customWidth="1"/>
    <col min="3" max="3" width="12.7109375" style="13" customWidth="1"/>
    <col min="4" max="4" width="5.42578125" style="19" customWidth="1"/>
    <col min="5" max="5" width="14.85546875" style="19" customWidth="1"/>
    <col min="6" max="6" width="9.140625" style="19"/>
    <col min="7" max="7" width="12" style="19" customWidth="1"/>
    <col min="8" max="8" width="14.140625" style="13" customWidth="1"/>
    <col min="9" max="9" width="22.5703125" style="19" customWidth="1"/>
    <col min="10" max="10" width="25.140625" style="19" customWidth="1"/>
    <col min="11" max="11" width="15.7109375" style="19" customWidth="1"/>
    <col min="12" max="12" width="14.140625" style="19" customWidth="1"/>
    <col min="13" max="13" width="9.5703125" style="19" customWidth="1"/>
    <col min="14" max="14" width="14.140625" style="19" customWidth="1"/>
    <col min="15" max="15" width="23.42578125" style="19" customWidth="1"/>
    <col min="16" max="16" width="16.5703125" style="19" customWidth="1"/>
    <col min="17" max="17" width="41" style="19" customWidth="1"/>
    <col min="18" max="16384" width="9.140625" style="19"/>
  </cols>
  <sheetData>
    <row r="1" spans="1:16" ht="15.75">
      <c r="A1" s="25" t="s">
        <v>78</v>
      </c>
      <c r="I1" s="26" t="s">
        <v>79</v>
      </c>
      <c r="J1" s="27" t="s">
        <v>80</v>
      </c>
    </row>
    <row r="2" spans="1:16">
      <c r="I2" s="28" t="s">
        <v>81</v>
      </c>
      <c r="J2" s="29" t="s">
        <v>82</v>
      </c>
    </row>
    <row r="3" spans="1:16">
      <c r="A3" s="30" t="s">
        <v>83</v>
      </c>
      <c r="I3" s="28" t="s">
        <v>84</v>
      </c>
      <c r="J3" s="29" t="s">
        <v>85</v>
      </c>
    </row>
    <row r="4" spans="1:16">
      <c r="I4" s="28" t="s">
        <v>86</v>
      </c>
      <c r="J4" s="29" t="s">
        <v>85</v>
      </c>
    </row>
    <row r="5" spans="1:16" ht="13.5" thickBot="1">
      <c r="I5" s="31" t="s">
        <v>87</v>
      </c>
      <c r="J5" s="32" t="s">
        <v>88</v>
      </c>
    </row>
    <row r="10" spans="1:16" ht="13.5" thickBot="1"/>
    <row r="11" spans="1:16" ht="12.75" customHeight="1" thickBot="1">
      <c r="A11" s="13" t="str">
        <f t="shared" ref="A11:A42" si="0">P11</f>
        <v>IBVS 2344 </v>
      </c>
      <c r="B11" s="6" t="str">
        <f t="shared" ref="B11:B42" si="1">IF(H11=INT(H11),"I","II")</f>
        <v>II</v>
      </c>
      <c r="C11" s="13">
        <f t="shared" ref="C11:C42" si="2">1*G11</f>
        <v>44988.355499999998</v>
      </c>
      <c r="D11" s="19" t="str">
        <f t="shared" ref="D11:D42" si="3">VLOOKUP(F11,I$1:J$5,2,FALSE)</f>
        <v>vis</v>
      </c>
      <c r="E11" s="33">
        <f>VLOOKUP(C11,Active!C$21:E$970,3,FALSE)</f>
        <v>-37.499473195621832</v>
      </c>
      <c r="F11" s="6" t="s">
        <v>87</v>
      </c>
      <c r="G11" s="19" t="str">
        <f t="shared" ref="G11:G42" si="4">MID(I11,3,LEN(I11)-3)</f>
        <v>44988.3555</v>
      </c>
      <c r="H11" s="13">
        <f t="shared" ref="H11:H42" si="5">1*K11</f>
        <v>-37.5</v>
      </c>
      <c r="I11" s="34" t="s">
        <v>96</v>
      </c>
      <c r="J11" s="35" t="s">
        <v>97</v>
      </c>
      <c r="K11" s="34">
        <v>-37.5</v>
      </c>
      <c r="L11" s="34" t="s">
        <v>98</v>
      </c>
      <c r="M11" s="35" t="s">
        <v>99</v>
      </c>
      <c r="N11" s="35" t="s">
        <v>100</v>
      </c>
      <c r="O11" s="36" t="s">
        <v>101</v>
      </c>
      <c r="P11" s="37" t="s">
        <v>102</v>
      </c>
    </row>
    <row r="12" spans="1:16" ht="12.75" customHeight="1" thickBot="1">
      <c r="A12" s="13" t="str">
        <f t="shared" si="0"/>
        <v>IBVS 2344 </v>
      </c>
      <c r="B12" s="6" t="str">
        <f t="shared" si="1"/>
        <v>I</v>
      </c>
      <c r="C12" s="13">
        <f t="shared" si="2"/>
        <v>45002.414700000001</v>
      </c>
      <c r="D12" s="19" t="str">
        <f t="shared" si="3"/>
        <v>vis</v>
      </c>
      <c r="E12" s="33">
        <f>VLOOKUP(C12,Active!C$21:E$970,3,FALSE)</f>
        <v>0</v>
      </c>
      <c r="F12" s="6" t="s">
        <v>87</v>
      </c>
      <c r="G12" s="19" t="str">
        <f t="shared" si="4"/>
        <v>45002.4147</v>
      </c>
      <c r="H12" s="13">
        <f t="shared" si="5"/>
        <v>0</v>
      </c>
      <c r="I12" s="34" t="s">
        <v>103</v>
      </c>
      <c r="J12" s="35" t="s">
        <v>104</v>
      </c>
      <c r="K12" s="34">
        <v>0</v>
      </c>
      <c r="L12" s="34" t="s">
        <v>105</v>
      </c>
      <c r="M12" s="35" t="s">
        <v>99</v>
      </c>
      <c r="N12" s="35" t="s">
        <v>100</v>
      </c>
      <c r="O12" s="36" t="s">
        <v>101</v>
      </c>
      <c r="P12" s="37" t="s">
        <v>102</v>
      </c>
    </row>
    <row r="13" spans="1:16" ht="12.75" customHeight="1" thickBot="1">
      <c r="A13" s="13" t="str">
        <f t="shared" si="0"/>
        <v>BAVM 91 </v>
      </c>
      <c r="B13" s="6" t="str">
        <f t="shared" si="1"/>
        <v>I</v>
      </c>
      <c r="C13" s="13">
        <f t="shared" si="2"/>
        <v>49786.369400000003</v>
      </c>
      <c r="D13" s="19" t="str">
        <f t="shared" si="3"/>
        <v>vis</v>
      </c>
      <c r="E13" s="33">
        <f>VLOOKUP(C13,Active!C$21:E$970,3,FALSE)</f>
        <v>12760.027671679518</v>
      </c>
      <c r="F13" s="6" t="s">
        <v>87</v>
      </c>
      <c r="G13" s="19" t="str">
        <f t="shared" si="4"/>
        <v>49786.3694</v>
      </c>
      <c r="H13" s="13">
        <f t="shared" si="5"/>
        <v>12760</v>
      </c>
      <c r="I13" s="34" t="s">
        <v>112</v>
      </c>
      <c r="J13" s="35" t="s">
        <v>113</v>
      </c>
      <c r="K13" s="34">
        <v>12760</v>
      </c>
      <c r="L13" s="34" t="s">
        <v>114</v>
      </c>
      <c r="M13" s="35" t="s">
        <v>99</v>
      </c>
      <c r="N13" s="35" t="s">
        <v>109</v>
      </c>
      <c r="O13" s="36" t="s">
        <v>115</v>
      </c>
      <c r="P13" s="37" t="s">
        <v>116</v>
      </c>
    </row>
    <row r="14" spans="1:16" ht="12.75" customHeight="1" thickBot="1">
      <c r="A14" s="13" t="str">
        <f t="shared" si="0"/>
        <v>BAVM 91 </v>
      </c>
      <c r="B14" s="6" t="str">
        <f t="shared" si="1"/>
        <v>II</v>
      </c>
      <c r="C14" s="13">
        <f t="shared" si="2"/>
        <v>49788.4303</v>
      </c>
      <c r="D14" s="19" t="str">
        <f t="shared" si="3"/>
        <v>vis</v>
      </c>
      <c r="E14" s="33">
        <f>VLOOKUP(C14,Active!C$21:E$970,3,FALSE)</f>
        <v>12765.52461775815</v>
      </c>
      <c r="F14" s="6" t="s">
        <v>87</v>
      </c>
      <c r="G14" s="19" t="str">
        <f t="shared" si="4"/>
        <v>49788.4303</v>
      </c>
      <c r="H14" s="13">
        <f t="shared" si="5"/>
        <v>12765.5</v>
      </c>
      <c r="I14" s="34" t="s">
        <v>117</v>
      </c>
      <c r="J14" s="35" t="s">
        <v>118</v>
      </c>
      <c r="K14" s="34">
        <v>12765.5</v>
      </c>
      <c r="L14" s="34" t="s">
        <v>119</v>
      </c>
      <c r="M14" s="35" t="s">
        <v>99</v>
      </c>
      <c r="N14" s="35" t="s">
        <v>109</v>
      </c>
      <c r="O14" s="36" t="s">
        <v>120</v>
      </c>
      <c r="P14" s="37" t="s">
        <v>116</v>
      </c>
    </row>
    <row r="15" spans="1:16" ht="12.75" customHeight="1" thickBot="1">
      <c r="A15" s="13" t="str">
        <f t="shared" si="0"/>
        <v>BAVM 91 </v>
      </c>
      <c r="B15" s="6" t="str">
        <f t="shared" si="1"/>
        <v>II</v>
      </c>
      <c r="C15" s="13">
        <f t="shared" si="2"/>
        <v>49796.302799999998</v>
      </c>
      <c r="D15" s="19" t="str">
        <f t="shared" si="3"/>
        <v>vis</v>
      </c>
      <c r="E15" s="33">
        <f>VLOOKUP(C15,Active!C$21:E$970,3,FALSE)</f>
        <v>12786.52258369735</v>
      </c>
      <c r="F15" s="6" t="s">
        <v>87</v>
      </c>
      <c r="G15" s="19" t="str">
        <f t="shared" si="4"/>
        <v>49796.3028</v>
      </c>
      <c r="H15" s="13">
        <f t="shared" si="5"/>
        <v>12786.5</v>
      </c>
      <c r="I15" s="34" t="s">
        <v>121</v>
      </c>
      <c r="J15" s="35" t="s">
        <v>122</v>
      </c>
      <c r="K15" s="34">
        <v>12786.5</v>
      </c>
      <c r="L15" s="34" t="s">
        <v>123</v>
      </c>
      <c r="M15" s="35" t="s">
        <v>99</v>
      </c>
      <c r="N15" s="35" t="s">
        <v>109</v>
      </c>
      <c r="O15" s="36" t="s">
        <v>115</v>
      </c>
      <c r="P15" s="37" t="s">
        <v>116</v>
      </c>
    </row>
    <row r="16" spans="1:16" ht="12.75" customHeight="1" thickBot="1">
      <c r="A16" s="13" t="str">
        <f t="shared" si="0"/>
        <v>BAVM 91 </v>
      </c>
      <c r="B16" s="6" t="str">
        <f t="shared" si="1"/>
        <v>I</v>
      </c>
      <c r="C16" s="13">
        <f t="shared" si="2"/>
        <v>50080.678599999999</v>
      </c>
      <c r="D16" s="19" t="str">
        <f t="shared" si="3"/>
        <v>vis</v>
      </c>
      <c r="E16" s="33">
        <f>VLOOKUP(C16,Active!C$21:E$970,3,FALSE)</f>
        <v>13545.025392504467</v>
      </c>
      <c r="F16" s="6" t="s">
        <v>87</v>
      </c>
      <c r="G16" s="19" t="str">
        <f t="shared" si="4"/>
        <v>50080.6786</v>
      </c>
      <c r="H16" s="13">
        <f t="shared" si="5"/>
        <v>13545</v>
      </c>
      <c r="I16" s="34" t="s">
        <v>124</v>
      </c>
      <c r="J16" s="35" t="s">
        <v>125</v>
      </c>
      <c r="K16" s="34">
        <v>13545</v>
      </c>
      <c r="L16" s="34" t="s">
        <v>126</v>
      </c>
      <c r="M16" s="35" t="s">
        <v>99</v>
      </c>
      <c r="N16" s="35" t="s">
        <v>109</v>
      </c>
      <c r="O16" s="36" t="s">
        <v>115</v>
      </c>
      <c r="P16" s="37" t="s">
        <v>116</v>
      </c>
    </row>
    <row r="17" spans="1:16" ht="12.75" customHeight="1" thickBot="1">
      <c r="A17" s="13" t="str">
        <f t="shared" si="0"/>
        <v>BAVM 99 </v>
      </c>
      <c r="B17" s="6" t="str">
        <f t="shared" si="1"/>
        <v>II</v>
      </c>
      <c r="C17" s="13">
        <f t="shared" si="2"/>
        <v>50154.349499999997</v>
      </c>
      <c r="D17" s="19" t="str">
        <f t="shared" si="3"/>
        <v>vis</v>
      </c>
      <c r="E17" s="33">
        <f>VLOOKUP(C17,Active!C$21:E$970,3,FALSE)</f>
        <v>13741.524477790017</v>
      </c>
      <c r="F17" s="6" t="s">
        <v>87</v>
      </c>
      <c r="G17" s="19" t="str">
        <f t="shared" si="4"/>
        <v>50154.3495</v>
      </c>
      <c r="H17" s="13">
        <f t="shared" si="5"/>
        <v>13741.5</v>
      </c>
      <c r="I17" s="34" t="s">
        <v>127</v>
      </c>
      <c r="J17" s="35" t="s">
        <v>128</v>
      </c>
      <c r="K17" s="34">
        <v>13741.5</v>
      </c>
      <c r="L17" s="34" t="s">
        <v>123</v>
      </c>
      <c r="M17" s="35" t="s">
        <v>99</v>
      </c>
      <c r="N17" s="35" t="s">
        <v>109</v>
      </c>
      <c r="O17" s="36" t="s">
        <v>115</v>
      </c>
      <c r="P17" s="37" t="s">
        <v>129</v>
      </c>
    </row>
    <row r="18" spans="1:16" ht="12.75" customHeight="1" thickBot="1">
      <c r="A18" s="13" t="str">
        <f t="shared" si="0"/>
        <v>BAVM 117 </v>
      </c>
      <c r="B18" s="6" t="str">
        <f t="shared" si="1"/>
        <v>I</v>
      </c>
      <c r="C18" s="13">
        <f t="shared" si="2"/>
        <v>50898.373</v>
      </c>
      <c r="D18" s="19" t="str">
        <f t="shared" si="3"/>
        <v>vis</v>
      </c>
      <c r="E18" s="33">
        <f>VLOOKUP(C18,Active!C$21:E$970,3,FALSE)</f>
        <v>15726.024968227328</v>
      </c>
      <c r="F18" s="6" t="s">
        <v>87</v>
      </c>
      <c r="G18" s="19" t="str">
        <f t="shared" si="4"/>
        <v>50898.3730</v>
      </c>
      <c r="H18" s="13">
        <f t="shared" si="5"/>
        <v>15726</v>
      </c>
      <c r="I18" s="34" t="s">
        <v>130</v>
      </c>
      <c r="J18" s="35" t="s">
        <v>131</v>
      </c>
      <c r="K18" s="34">
        <v>15726</v>
      </c>
      <c r="L18" s="34" t="s">
        <v>132</v>
      </c>
      <c r="M18" s="35" t="s">
        <v>99</v>
      </c>
      <c r="N18" s="35" t="s">
        <v>109</v>
      </c>
      <c r="O18" s="36" t="s">
        <v>115</v>
      </c>
      <c r="P18" s="37" t="s">
        <v>133</v>
      </c>
    </row>
    <row r="19" spans="1:16" ht="12.75" customHeight="1" thickBot="1">
      <c r="A19" s="13" t="str">
        <f t="shared" si="0"/>
        <v>BAVM 152 </v>
      </c>
      <c r="B19" s="6" t="str">
        <f t="shared" si="1"/>
        <v>I</v>
      </c>
      <c r="C19" s="13">
        <f t="shared" si="2"/>
        <v>51602.468800000002</v>
      </c>
      <c r="D19" s="19" t="str">
        <f t="shared" si="3"/>
        <v>vis</v>
      </c>
      <c r="E19" s="33">
        <f>VLOOKUP(C19,Active!C$21:E$970,3,FALSE)</f>
        <v>17604.028096374288</v>
      </c>
      <c r="F19" s="6" t="s">
        <v>87</v>
      </c>
      <c r="G19" s="19" t="str">
        <f t="shared" si="4"/>
        <v>51602.4688</v>
      </c>
      <c r="H19" s="13">
        <f t="shared" si="5"/>
        <v>17604</v>
      </c>
      <c r="I19" s="34" t="s">
        <v>134</v>
      </c>
      <c r="J19" s="35" t="s">
        <v>135</v>
      </c>
      <c r="K19" s="34">
        <v>17604</v>
      </c>
      <c r="L19" s="34" t="s">
        <v>136</v>
      </c>
      <c r="M19" s="35" t="s">
        <v>99</v>
      </c>
      <c r="N19" s="35" t="s">
        <v>137</v>
      </c>
      <c r="O19" s="36" t="s">
        <v>110</v>
      </c>
      <c r="P19" s="37" t="s">
        <v>138</v>
      </c>
    </row>
    <row r="20" spans="1:16" ht="12.75" customHeight="1" thickBot="1">
      <c r="A20" s="13" t="str">
        <f t="shared" si="0"/>
        <v>BAVM 152 </v>
      </c>
      <c r="B20" s="6" t="str">
        <f t="shared" si="1"/>
        <v>I</v>
      </c>
      <c r="C20" s="13">
        <f t="shared" si="2"/>
        <v>51641.4637</v>
      </c>
      <c r="D20" s="19" t="str">
        <f t="shared" si="3"/>
        <v>vis</v>
      </c>
      <c r="E20" s="33">
        <f>VLOOKUP(C20,Active!C$21:E$970,3,FALSE)</f>
        <v>17708.037443087866</v>
      </c>
      <c r="F20" s="6" t="s">
        <v>87</v>
      </c>
      <c r="G20" s="19" t="str">
        <f t="shared" si="4"/>
        <v>51641.4637</v>
      </c>
      <c r="H20" s="13">
        <f t="shared" si="5"/>
        <v>17708</v>
      </c>
      <c r="I20" s="34" t="s">
        <v>139</v>
      </c>
      <c r="J20" s="35" t="s">
        <v>140</v>
      </c>
      <c r="K20" s="34">
        <v>17708</v>
      </c>
      <c r="L20" s="34" t="s">
        <v>141</v>
      </c>
      <c r="M20" s="35" t="s">
        <v>99</v>
      </c>
      <c r="N20" s="35" t="s">
        <v>109</v>
      </c>
      <c r="O20" s="36" t="s">
        <v>142</v>
      </c>
      <c r="P20" s="37" t="s">
        <v>138</v>
      </c>
    </row>
    <row r="21" spans="1:16" ht="12.75" customHeight="1" thickBot="1">
      <c r="A21" s="13" t="str">
        <f t="shared" si="0"/>
        <v>BAVM 152 </v>
      </c>
      <c r="B21" s="6" t="str">
        <f t="shared" si="1"/>
        <v>I</v>
      </c>
      <c r="C21" s="13">
        <f t="shared" si="2"/>
        <v>52338.429600000003</v>
      </c>
      <c r="D21" s="19" t="str">
        <f t="shared" si="3"/>
        <v>vis</v>
      </c>
      <c r="E21" s="33">
        <f>VLOOKUP(C21,Active!C$21:E$970,3,FALSE)</f>
        <v>19567.023308948395</v>
      </c>
      <c r="F21" s="6" t="s">
        <v>87</v>
      </c>
      <c r="G21" s="19" t="str">
        <f t="shared" si="4"/>
        <v>52338.4296</v>
      </c>
      <c r="H21" s="13">
        <f t="shared" si="5"/>
        <v>19567</v>
      </c>
      <c r="I21" s="34" t="s">
        <v>160</v>
      </c>
      <c r="J21" s="35" t="s">
        <v>161</v>
      </c>
      <c r="K21" s="34">
        <v>19567</v>
      </c>
      <c r="L21" s="34" t="s">
        <v>162</v>
      </c>
      <c r="M21" s="35" t="s">
        <v>99</v>
      </c>
      <c r="N21" s="35" t="s">
        <v>163</v>
      </c>
      <c r="O21" s="36" t="s">
        <v>110</v>
      </c>
      <c r="P21" s="37" t="s">
        <v>138</v>
      </c>
    </row>
    <row r="22" spans="1:16" ht="12.75" customHeight="1" thickBot="1">
      <c r="A22" s="13" t="str">
        <f t="shared" si="0"/>
        <v>BAVM 158 </v>
      </c>
      <c r="B22" s="6" t="str">
        <f t="shared" si="1"/>
        <v>I</v>
      </c>
      <c r="C22" s="13">
        <f t="shared" si="2"/>
        <v>52339.556400000001</v>
      </c>
      <c r="D22" s="19" t="str">
        <f t="shared" si="3"/>
        <v>vis</v>
      </c>
      <c r="E22" s="33">
        <f>VLOOKUP(C22,Active!C$21:E$970,3,FALSE)</f>
        <v>19570.02877201861</v>
      </c>
      <c r="F22" s="6" t="s">
        <v>87</v>
      </c>
      <c r="G22" s="19" t="str">
        <f t="shared" si="4"/>
        <v>52339.5564</v>
      </c>
      <c r="H22" s="13">
        <f t="shared" si="5"/>
        <v>19570</v>
      </c>
      <c r="I22" s="34" t="s">
        <v>164</v>
      </c>
      <c r="J22" s="35" t="s">
        <v>165</v>
      </c>
      <c r="K22" s="34" t="s">
        <v>166</v>
      </c>
      <c r="L22" s="34" t="s">
        <v>167</v>
      </c>
      <c r="M22" s="35" t="s">
        <v>99</v>
      </c>
      <c r="N22" s="35" t="s">
        <v>163</v>
      </c>
      <c r="O22" s="36" t="s">
        <v>142</v>
      </c>
      <c r="P22" s="37" t="s">
        <v>168</v>
      </c>
    </row>
    <row r="23" spans="1:16" ht="12.75" customHeight="1" thickBot="1">
      <c r="A23" s="13" t="str">
        <f t="shared" si="0"/>
        <v> JAAVSO 38;85 </v>
      </c>
      <c r="B23" s="6" t="str">
        <f t="shared" si="1"/>
        <v>I</v>
      </c>
      <c r="C23" s="13">
        <f t="shared" si="2"/>
        <v>52351.552300000003</v>
      </c>
      <c r="D23" s="19" t="str">
        <f t="shared" si="3"/>
        <v>vis</v>
      </c>
      <c r="E23" s="33">
        <f>VLOOKUP(C23,Active!C$21:E$970,3,FALSE)</f>
        <v>19602.024897723295</v>
      </c>
      <c r="F23" s="6" t="s">
        <v>87</v>
      </c>
      <c r="G23" s="19" t="str">
        <f t="shared" si="4"/>
        <v>52351.5523</v>
      </c>
      <c r="H23" s="13">
        <f t="shared" si="5"/>
        <v>19602</v>
      </c>
      <c r="I23" s="34" t="s">
        <v>169</v>
      </c>
      <c r="J23" s="35" t="s">
        <v>170</v>
      </c>
      <c r="K23" s="34" t="s">
        <v>171</v>
      </c>
      <c r="L23" s="34" t="s">
        <v>172</v>
      </c>
      <c r="M23" s="35" t="s">
        <v>173</v>
      </c>
      <c r="N23" s="35" t="s">
        <v>174</v>
      </c>
      <c r="O23" s="36" t="s">
        <v>175</v>
      </c>
      <c r="P23" s="36" t="s">
        <v>176</v>
      </c>
    </row>
    <row r="24" spans="1:16" ht="12.75" customHeight="1" thickBot="1">
      <c r="A24" s="13" t="str">
        <f t="shared" si="0"/>
        <v> JAAVSO 38;85 </v>
      </c>
      <c r="B24" s="6" t="str">
        <f t="shared" si="1"/>
        <v>I</v>
      </c>
      <c r="C24" s="13">
        <f t="shared" si="2"/>
        <v>52354.551700000004</v>
      </c>
      <c r="D24" s="19" t="str">
        <f t="shared" si="3"/>
        <v>vis</v>
      </c>
      <c r="E24" s="33">
        <f>VLOOKUP(C24,Active!C$21:E$970,3,FALSE)</f>
        <v>19610.025062732893</v>
      </c>
      <c r="F24" s="6" t="s">
        <v>87</v>
      </c>
      <c r="G24" s="19" t="str">
        <f t="shared" si="4"/>
        <v>52354.5517</v>
      </c>
      <c r="H24" s="13">
        <f t="shared" si="5"/>
        <v>19610</v>
      </c>
      <c r="I24" s="34" t="s">
        <v>177</v>
      </c>
      <c r="J24" s="35" t="s">
        <v>178</v>
      </c>
      <c r="K24" s="34" t="s">
        <v>179</v>
      </c>
      <c r="L24" s="34" t="s">
        <v>172</v>
      </c>
      <c r="M24" s="35" t="s">
        <v>173</v>
      </c>
      <c r="N24" s="35" t="s">
        <v>174</v>
      </c>
      <c r="O24" s="36" t="s">
        <v>175</v>
      </c>
      <c r="P24" s="36" t="s">
        <v>176</v>
      </c>
    </row>
    <row r="25" spans="1:16" ht="12.75" customHeight="1" thickBot="1">
      <c r="A25" s="13" t="str">
        <f t="shared" si="0"/>
        <v> JAAVSO 38;85 </v>
      </c>
      <c r="B25" s="6" t="str">
        <f t="shared" si="1"/>
        <v>I</v>
      </c>
      <c r="C25" s="13">
        <f t="shared" si="2"/>
        <v>52403.665999999997</v>
      </c>
      <c r="D25" s="19" t="str">
        <f t="shared" si="3"/>
        <v>vis</v>
      </c>
      <c r="E25" s="33">
        <f>VLOOKUP(C25,Active!C$21:E$970,3,FALSE)</f>
        <v>19741.025430916794</v>
      </c>
      <c r="F25" s="6" t="s">
        <v>87</v>
      </c>
      <c r="G25" s="19" t="str">
        <f t="shared" si="4"/>
        <v>52403.6660</v>
      </c>
      <c r="H25" s="13">
        <f t="shared" si="5"/>
        <v>19741</v>
      </c>
      <c r="I25" s="34" t="s">
        <v>185</v>
      </c>
      <c r="J25" s="35" t="s">
        <v>186</v>
      </c>
      <c r="K25" s="34" t="s">
        <v>187</v>
      </c>
      <c r="L25" s="34" t="s">
        <v>188</v>
      </c>
      <c r="M25" s="35" t="s">
        <v>173</v>
      </c>
      <c r="N25" s="35" t="s">
        <v>174</v>
      </c>
      <c r="O25" s="36" t="s">
        <v>175</v>
      </c>
      <c r="P25" s="36" t="s">
        <v>176</v>
      </c>
    </row>
    <row r="26" spans="1:16" ht="12.75" customHeight="1" thickBot="1">
      <c r="A26" s="13" t="str">
        <f t="shared" si="0"/>
        <v> JAAVSO 38;85 </v>
      </c>
      <c r="B26" s="6" t="str">
        <f t="shared" si="1"/>
        <v>I</v>
      </c>
      <c r="C26" s="13">
        <f t="shared" si="2"/>
        <v>52689.726999999999</v>
      </c>
      <c r="D26" s="19" t="str">
        <f t="shared" si="3"/>
        <v>vis</v>
      </c>
      <c r="E26" s="33">
        <f>VLOOKUP(C26,Active!C$21:E$970,3,FALSE)</f>
        <v>20504.023098053636</v>
      </c>
      <c r="F26" s="6" t="s">
        <v>87</v>
      </c>
      <c r="G26" s="19" t="str">
        <f t="shared" si="4"/>
        <v>52689.7270</v>
      </c>
      <c r="H26" s="13">
        <f t="shared" si="5"/>
        <v>20504</v>
      </c>
      <c r="I26" s="34" t="s">
        <v>189</v>
      </c>
      <c r="J26" s="35" t="s">
        <v>190</v>
      </c>
      <c r="K26" s="34" t="s">
        <v>191</v>
      </c>
      <c r="L26" s="34" t="s">
        <v>192</v>
      </c>
      <c r="M26" s="35" t="s">
        <v>173</v>
      </c>
      <c r="N26" s="35" t="s">
        <v>174</v>
      </c>
      <c r="O26" s="36" t="s">
        <v>175</v>
      </c>
      <c r="P26" s="36" t="s">
        <v>176</v>
      </c>
    </row>
    <row r="27" spans="1:16" ht="12.75" customHeight="1" thickBot="1">
      <c r="A27" s="13" t="str">
        <f t="shared" si="0"/>
        <v> BBS 129 </v>
      </c>
      <c r="B27" s="6" t="str">
        <f t="shared" si="1"/>
        <v>I</v>
      </c>
      <c r="C27" s="13">
        <f t="shared" si="2"/>
        <v>52693.474999999999</v>
      </c>
      <c r="D27" s="19" t="str">
        <f t="shared" si="3"/>
        <v>vis</v>
      </c>
      <c r="E27" s="33">
        <f>VLOOKUP(C27,Active!C$21:E$970,3,FALSE)</f>
        <v>20514.019970246729</v>
      </c>
      <c r="F27" s="6" t="s">
        <v>87</v>
      </c>
      <c r="G27" s="19" t="str">
        <f t="shared" si="4"/>
        <v>52693.4750</v>
      </c>
      <c r="H27" s="13">
        <f t="shared" si="5"/>
        <v>20514</v>
      </c>
      <c r="I27" s="34" t="s">
        <v>193</v>
      </c>
      <c r="J27" s="35" t="s">
        <v>194</v>
      </c>
      <c r="K27" s="34" t="s">
        <v>195</v>
      </c>
      <c r="L27" s="34" t="s">
        <v>196</v>
      </c>
      <c r="M27" s="35" t="s">
        <v>99</v>
      </c>
      <c r="N27" s="35" t="s">
        <v>100</v>
      </c>
      <c r="O27" s="36" t="s">
        <v>146</v>
      </c>
      <c r="P27" s="36" t="s">
        <v>197</v>
      </c>
    </row>
    <row r="28" spans="1:16" ht="12.75" customHeight="1" thickBot="1">
      <c r="A28" s="13" t="str">
        <f t="shared" si="0"/>
        <v>BAVM 158 </v>
      </c>
      <c r="B28" s="6" t="str">
        <f t="shared" si="1"/>
        <v>I</v>
      </c>
      <c r="C28" s="13">
        <f t="shared" si="2"/>
        <v>52693.476799999997</v>
      </c>
      <c r="D28" s="19" t="str">
        <f t="shared" si="3"/>
        <v>vis</v>
      </c>
      <c r="E28" s="33">
        <f>VLOOKUP(C28,Active!C$21:E$970,3,FALSE)</f>
        <v>20514.02477130594</v>
      </c>
      <c r="F28" s="6" t="s">
        <v>87</v>
      </c>
      <c r="G28" s="19" t="str">
        <f t="shared" si="4"/>
        <v>52693.4768</v>
      </c>
      <c r="H28" s="13">
        <f t="shared" si="5"/>
        <v>20514</v>
      </c>
      <c r="I28" s="34" t="s">
        <v>198</v>
      </c>
      <c r="J28" s="35" t="s">
        <v>199</v>
      </c>
      <c r="K28" s="34" t="s">
        <v>195</v>
      </c>
      <c r="L28" s="34" t="s">
        <v>200</v>
      </c>
      <c r="M28" s="35" t="s">
        <v>99</v>
      </c>
      <c r="N28" s="35" t="s">
        <v>163</v>
      </c>
      <c r="O28" s="36" t="s">
        <v>110</v>
      </c>
      <c r="P28" s="37" t="s">
        <v>168</v>
      </c>
    </row>
    <row r="29" spans="1:16" ht="12.75" customHeight="1" thickBot="1">
      <c r="A29" s="13" t="str">
        <f t="shared" si="0"/>
        <v>BAVM 158 </v>
      </c>
      <c r="B29" s="6" t="str">
        <f t="shared" si="1"/>
        <v>II</v>
      </c>
      <c r="C29" s="13">
        <f t="shared" si="2"/>
        <v>52693.663500000002</v>
      </c>
      <c r="D29" s="19" t="str">
        <f t="shared" si="3"/>
        <v>vis</v>
      </c>
      <c r="E29" s="33">
        <f>VLOOKUP(C29,Active!C$21:E$970,3,FALSE)</f>
        <v>20514.522747837025</v>
      </c>
      <c r="F29" s="6" t="s">
        <v>87</v>
      </c>
      <c r="G29" s="19" t="str">
        <f t="shared" si="4"/>
        <v>52693.6635</v>
      </c>
      <c r="H29" s="13">
        <f t="shared" si="5"/>
        <v>20514.5</v>
      </c>
      <c r="I29" s="34" t="s">
        <v>201</v>
      </c>
      <c r="J29" s="35" t="s">
        <v>202</v>
      </c>
      <c r="K29" s="34" t="s">
        <v>203</v>
      </c>
      <c r="L29" s="34" t="s">
        <v>204</v>
      </c>
      <c r="M29" s="35" t="s">
        <v>99</v>
      </c>
      <c r="N29" s="35" t="s">
        <v>163</v>
      </c>
      <c r="O29" s="36" t="s">
        <v>110</v>
      </c>
      <c r="P29" s="37" t="s">
        <v>168</v>
      </c>
    </row>
    <row r="30" spans="1:16" ht="12.75" customHeight="1" thickBot="1">
      <c r="A30" s="13" t="str">
        <f t="shared" si="0"/>
        <v>BAVM 172 </v>
      </c>
      <c r="B30" s="6" t="str">
        <f t="shared" si="1"/>
        <v>II</v>
      </c>
      <c r="C30" s="13">
        <f t="shared" si="2"/>
        <v>52715.410400000001</v>
      </c>
      <c r="D30" s="19" t="str">
        <f t="shared" si="3"/>
        <v>vis</v>
      </c>
      <c r="E30" s="33">
        <f>VLOOKUP(C30,Active!C$21:E$970,3,FALSE)</f>
        <v>20572.527278225498</v>
      </c>
      <c r="F30" s="6" t="s">
        <v>87</v>
      </c>
      <c r="G30" s="19" t="str">
        <f t="shared" si="4"/>
        <v>52715.4104</v>
      </c>
      <c r="H30" s="13">
        <f t="shared" si="5"/>
        <v>20572.5</v>
      </c>
      <c r="I30" s="34" t="s">
        <v>205</v>
      </c>
      <c r="J30" s="35" t="s">
        <v>206</v>
      </c>
      <c r="K30" s="34" t="s">
        <v>207</v>
      </c>
      <c r="L30" s="34" t="s">
        <v>188</v>
      </c>
      <c r="M30" s="35" t="s">
        <v>99</v>
      </c>
      <c r="N30" s="35" t="s">
        <v>163</v>
      </c>
      <c r="O30" s="36" t="s">
        <v>142</v>
      </c>
      <c r="P30" s="37" t="s">
        <v>208</v>
      </c>
    </row>
    <row r="31" spans="1:16" ht="12.75" customHeight="1" thickBot="1">
      <c r="A31" s="13" t="str">
        <f t="shared" si="0"/>
        <v>BAVM 158 </v>
      </c>
      <c r="B31" s="6" t="str">
        <f t="shared" si="1"/>
        <v>I</v>
      </c>
      <c r="C31" s="13">
        <f t="shared" si="2"/>
        <v>52744.465100000001</v>
      </c>
      <c r="D31" s="19" t="str">
        <f t="shared" si="3"/>
        <v>vis</v>
      </c>
      <c r="E31" s="33">
        <f>VLOOKUP(C31,Active!C$21:E$970,3,FALSE)</f>
        <v>20650.023575586416</v>
      </c>
      <c r="F31" s="6" t="s">
        <v>87</v>
      </c>
      <c r="G31" s="19" t="str">
        <f t="shared" si="4"/>
        <v>52744.4651</v>
      </c>
      <c r="H31" s="13">
        <f t="shared" si="5"/>
        <v>20650</v>
      </c>
      <c r="I31" s="34" t="s">
        <v>209</v>
      </c>
      <c r="J31" s="35" t="s">
        <v>210</v>
      </c>
      <c r="K31" s="34" t="s">
        <v>211</v>
      </c>
      <c r="L31" s="34" t="s">
        <v>212</v>
      </c>
      <c r="M31" s="35" t="s">
        <v>99</v>
      </c>
      <c r="N31" s="35" t="s">
        <v>109</v>
      </c>
      <c r="O31" s="36" t="s">
        <v>213</v>
      </c>
      <c r="P31" s="37" t="s">
        <v>168</v>
      </c>
    </row>
    <row r="32" spans="1:16" ht="12.75" customHeight="1" thickBot="1">
      <c r="A32" s="13" t="str">
        <f t="shared" si="0"/>
        <v> JAAVSO 38;85 </v>
      </c>
      <c r="B32" s="6" t="str">
        <f t="shared" si="1"/>
        <v>I</v>
      </c>
      <c r="C32" s="13">
        <f t="shared" si="2"/>
        <v>52964.917000000001</v>
      </c>
      <c r="D32" s="19" t="str">
        <f t="shared" si="3"/>
        <v>vis</v>
      </c>
      <c r="E32" s="33">
        <f>VLOOKUP(C32,Active!C$21:E$970,3,FALSE)</f>
        <v>21238.025034771286</v>
      </c>
      <c r="F32" s="6" t="s">
        <v>87</v>
      </c>
      <c r="G32" s="19" t="str">
        <f t="shared" si="4"/>
        <v>52964.9170</v>
      </c>
      <c r="H32" s="13">
        <f t="shared" si="5"/>
        <v>21238</v>
      </c>
      <c r="I32" s="34" t="s">
        <v>214</v>
      </c>
      <c r="J32" s="35" t="s">
        <v>215</v>
      </c>
      <c r="K32" s="34" t="s">
        <v>216</v>
      </c>
      <c r="L32" s="34" t="s">
        <v>217</v>
      </c>
      <c r="M32" s="35" t="s">
        <v>173</v>
      </c>
      <c r="N32" s="35" t="s">
        <v>174</v>
      </c>
      <c r="O32" s="36" t="s">
        <v>175</v>
      </c>
      <c r="P32" s="36" t="s">
        <v>176</v>
      </c>
    </row>
    <row r="33" spans="1:16" ht="12.75" customHeight="1" thickBot="1">
      <c r="A33" s="13" t="str">
        <f t="shared" si="0"/>
        <v>IBVS 5493 </v>
      </c>
      <c r="B33" s="6" t="str">
        <f t="shared" si="1"/>
        <v>I</v>
      </c>
      <c r="C33" s="13">
        <f t="shared" si="2"/>
        <v>52997.909299999999</v>
      </c>
      <c r="D33" s="19" t="str">
        <f t="shared" si="3"/>
        <v>vis</v>
      </c>
      <c r="E33" s="33">
        <f>VLOOKUP(C33,Active!C$21:E$970,3,FALSE)</f>
        <v>21326.02391589621</v>
      </c>
      <c r="F33" s="6" t="s">
        <v>87</v>
      </c>
      <c r="G33" s="19" t="str">
        <f t="shared" si="4"/>
        <v>52997.9093</v>
      </c>
      <c r="H33" s="13">
        <f t="shared" si="5"/>
        <v>21326</v>
      </c>
      <c r="I33" s="34" t="s">
        <v>218</v>
      </c>
      <c r="J33" s="35" t="s">
        <v>219</v>
      </c>
      <c r="K33" s="34" t="s">
        <v>220</v>
      </c>
      <c r="L33" s="34" t="s">
        <v>221</v>
      </c>
      <c r="M33" s="35" t="s">
        <v>99</v>
      </c>
      <c r="N33" s="35" t="s">
        <v>100</v>
      </c>
      <c r="O33" s="36" t="s">
        <v>222</v>
      </c>
      <c r="P33" s="37" t="s">
        <v>223</v>
      </c>
    </row>
    <row r="34" spans="1:16" ht="12.75" customHeight="1" thickBot="1">
      <c r="A34" s="13" t="str">
        <f t="shared" si="0"/>
        <v>BAVM 172 </v>
      </c>
      <c r="B34" s="6" t="str">
        <f t="shared" si="1"/>
        <v>II</v>
      </c>
      <c r="C34" s="13">
        <f t="shared" si="2"/>
        <v>53070.453800000003</v>
      </c>
      <c r="D34" s="19" t="str">
        <f t="shared" si="3"/>
        <v>vis</v>
      </c>
      <c r="E34" s="33">
        <f>VLOOKUP(C34,Active!C$21:E$970,3,FALSE)</f>
        <v>21519.518605013607</v>
      </c>
      <c r="F34" s="6" t="s">
        <v>87</v>
      </c>
      <c r="G34" s="19" t="str">
        <f t="shared" si="4"/>
        <v>53070.4538</v>
      </c>
      <c r="H34" s="13">
        <f t="shared" si="5"/>
        <v>21519.5</v>
      </c>
      <c r="I34" s="34" t="s">
        <v>228</v>
      </c>
      <c r="J34" s="35" t="s">
        <v>229</v>
      </c>
      <c r="K34" s="34" t="s">
        <v>230</v>
      </c>
      <c r="L34" s="34" t="s">
        <v>231</v>
      </c>
      <c r="M34" s="35" t="s">
        <v>99</v>
      </c>
      <c r="N34" s="35" t="s">
        <v>163</v>
      </c>
      <c r="O34" s="36" t="s">
        <v>232</v>
      </c>
      <c r="P34" s="37" t="s">
        <v>208</v>
      </c>
    </row>
    <row r="35" spans="1:16" ht="12.75" customHeight="1" thickBot="1">
      <c r="A35" s="13" t="str">
        <f t="shared" si="0"/>
        <v>BAVM 173 </v>
      </c>
      <c r="B35" s="6" t="str">
        <f t="shared" si="1"/>
        <v>I</v>
      </c>
      <c r="C35" s="13">
        <f t="shared" si="2"/>
        <v>53107.386500000001</v>
      </c>
      <c r="D35" s="19" t="str">
        <f t="shared" si="3"/>
        <v>vis</v>
      </c>
      <c r="E35" s="33">
        <f>VLOOKUP(C35,Active!C$21:E$970,3,FALSE)</f>
        <v>21618.027538216884</v>
      </c>
      <c r="F35" s="6" t="s">
        <v>87</v>
      </c>
      <c r="G35" s="19" t="str">
        <f t="shared" si="4"/>
        <v>53107.3865</v>
      </c>
      <c r="H35" s="13">
        <f t="shared" si="5"/>
        <v>21618</v>
      </c>
      <c r="I35" s="34" t="s">
        <v>233</v>
      </c>
      <c r="J35" s="35" t="s">
        <v>234</v>
      </c>
      <c r="K35" s="34" t="s">
        <v>235</v>
      </c>
      <c r="L35" s="34" t="s">
        <v>236</v>
      </c>
      <c r="M35" s="35" t="s">
        <v>99</v>
      </c>
      <c r="N35" s="35" t="s">
        <v>163</v>
      </c>
      <c r="O35" s="36" t="s">
        <v>142</v>
      </c>
      <c r="P35" s="37" t="s">
        <v>237</v>
      </c>
    </row>
    <row r="36" spans="1:16" ht="12.75" customHeight="1" thickBot="1">
      <c r="A36" s="13" t="str">
        <f t="shared" si="0"/>
        <v>BAVM 172 </v>
      </c>
      <c r="B36" s="6" t="str">
        <f t="shared" si="1"/>
        <v>I</v>
      </c>
      <c r="C36" s="13">
        <f t="shared" si="2"/>
        <v>53110.386299999998</v>
      </c>
      <c r="D36" s="19" t="str">
        <f t="shared" si="3"/>
        <v>vis</v>
      </c>
      <c r="E36" s="33">
        <f>VLOOKUP(C36,Active!C$21:E$970,3,FALSE)</f>
        <v>21626.028770128523</v>
      </c>
      <c r="F36" s="6" t="s">
        <v>87</v>
      </c>
      <c r="G36" s="19" t="str">
        <f t="shared" si="4"/>
        <v>53110.3863</v>
      </c>
      <c r="H36" s="13">
        <f t="shared" si="5"/>
        <v>21626</v>
      </c>
      <c r="I36" s="34" t="s">
        <v>238</v>
      </c>
      <c r="J36" s="35" t="s">
        <v>239</v>
      </c>
      <c r="K36" s="34" t="s">
        <v>240</v>
      </c>
      <c r="L36" s="34" t="s">
        <v>241</v>
      </c>
      <c r="M36" s="35" t="s">
        <v>99</v>
      </c>
      <c r="N36" s="35" t="s">
        <v>163</v>
      </c>
      <c r="O36" s="36" t="s">
        <v>232</v>
      </c>
      <c r="P36" s="37" t="s">
        <v>208</v>
      </c>
    </row>
    <row r="37" spans="1:16" ht="12.75" customHeight="1" thickBot="1">
      <c r="A37" s="13" t="str">
        <f t="shared" si="0"/>
        <v>BAVM 173 </v>
      </c>
      <c r="B37" s="6" t="str">
        <f t="shared" si="1"/>
        <v>I</v>
      </c>
      <c r="C37" s="13">
        <f t="shared" si="2"/>
        <v>53409.570099999997</v>
      </c>
      <c r="D37" s="19" t="str">
        <f t="shared" si="3"/>
        <v>vis</v>
      </c>
      <c r="E37" s="33">
        <f>VLOOKUP(C37,Active!C$21:E$970,3,FALSE)</f>
        <v>22424.028292765772</v>
      </c>
      <c r="F37" s="6" t="s">
        <v>87</v>
      </c>
      <c r="G37" s="19" t="str">
        <f t="shared" si="4"/>
        <v>53409.5701</v>
      </c>
      <c r="H37" s="13">
        <f t="shared" si="5"/>
        <v>22424</v>
      </c>
      <c r="I37" s="34" t="s">
        <v>242</v>
      </c>
      <c r="J37" s="35" t="s">
        <v>243</v>
      </c>
      <c r="K37" s="34" t="s">
        <v>244</v>
      </c>
      <c r="L37" s="34" t="s">
        <v>200</v>
      </c>
      <c r="M37" s="35" t="s">
        <v>99</v>
      </c>
      <c r="N37" s="35" t="s">
        <v>163</v>
      </c>
      <c r="O37" s="36" t="s">
        <v>232</v>
      </c>
      <c r="P37" s="37" t="s">
        <v>237</v>
      </c>
    </row>
    <row r="38" spans="1:16" ht="12.75" customHeight="1" thickBot="1">
      <c r="A38" s="13" t="str">
        <f t="shared" si="0"/>
        <v>IBVS 5623 </v>
      </c>
      <c r="B38" s="6" t="str">
        <f t="shared" si="1"/>
        <v>I</v>
      </c>
      <c r="C38" s="13">
        <f t="shared" si="2"/>
        <v>53411.444199999998</v>
      </c>
      <c r="D38" s="19" t="str">
        <f t="shared" si="3"/>
        <v>vis</v>
      </c>
      <c r="E38" s="33">
        <f>VLOOKUP(C38,Active!C$21:E$970,3,FALSE)</f>
        <v>22429.026995587832</v>
      </c>
      <c r="F38" s="6" t="s">
        <v>87</v>
      </c>
      <c r="G38" s="19" t="str">
        <f t="shared" si="4"/>
        <v>53411.4442</v>
      </c>
      <c r="H38" s="13">
        <f t="shared" si="5"/>
        <v>22429</v>
      </c>
      <c r="I38" s="34" t="s">
        <v>245</v>
      </c>
      <c r="J38" s="35" t="s">
        <v>246</v>
      </c>
      <c r="K38" s="34" t="s">
        <v>247</v>
      </c>
      <c r="L38" s="34" t="s">
        <v>212</v>
      </c>
      <c r="M38" s="35" t="s">
        <v>99</v>
      </c>
      <c r="N38" s="35" t="s">
        <v>100</v>
      </c>
      <c r="O38" s="36" t="s">
        <v>248</v>
      </c>
      <c r="P38" s="37" t="s">
        <v>249</v>
      </c>
    </row>
    <row r="39" spans="1:16" ht="12.75" customHeight="1" thickBot="1">
      <c r="A39" s="13" t="str">
        <f t="shared" si="0"/>
        <v>IBVS 5623 </v>
      </c>
      <c r="B39" s="6" t="str">
        <f t="shared" si="1"/>
        <v>II</v>
      </c>
      <c r="C39" s="13">
        <f t="shared" si="2"/>
        <v>53411.631000000001</v>
      </c>
      <c r="D39" s="19" t="str">
        <f t="shared" si="3"/>
        <v>vis</v>
      </c>
      <c r="E39" s="33">
        <f>VLOOKUP(C39,Active!C$21:E$970,3,FALSE)</f>
        <v>22429.525238844424</v>
      </c>
      <c r="F39" s="6" t="s">
        <v>87</v>
      </c>
      <c r="G39" s="19" t="str">
        <f t="shared" si="4"/>
        <v>53411.6310</v>
      </c>
      <c r="H39" s="13">
        <f t="shared" si="5"/>
        <v>22429.5</v>
      </c>
      <c r="I39" s="34" t="s">
        <v>250</v>
      </c>
      <c r="J39" s="35" t="s">
        <v>251</v>
      </c>
      <c r="K39" s="34" t="s">
        <v>252</v>
      </c>
      <c r="L39" s="34" t="s">
        <v>253</v>
      </c>
      <c r="M39" s="35" t="s">
        <v>99</v>
      </c>
      <c r="N39" s="35" t="s">
        <v>100</v>
      </c>
      <c r="O39" s="36" t="s">
        <v>248</v>
      </c>
      <c r="P39" s="37" t="s">
        <v>249</v>
      </c>
    </row>
    <row r="40" spans="1:16" ht="12.75" customHeight="1" thickBot="1">
      <c r="A40" s="13" t="str">
        <f t="shared" si="0"/>
        <v>BAVM 178 </v>
      </c>
      <c r="B40" s="6" t="str">
        <f t="shared" si="1"/>
        <v>I</v>
      </c>
      <c r="C40" s="13">
        <f t="shared" si="2"/>
        <v>53752.620499999997</v>
      </c>
      <c r="D40" s="19" t="str">
        <f t="shared" si="3"/>
        <v>vis</v>
      </c>
      <c r="E40" s="33">
        <f>VLOOKUP(C40,Active!C$21:E$970,3,FALSE)</f>
        <v>23339.031228889042</v>
      </c>
      <c r="F40" s="6" t="s">
        <v>87</v>
      </c>
      <c r="G40" s="19" t="str">
        <f t="shared" si="4"/>
        <v>53752.6205</v>
      </c>
      <c r="H40" s="13">
        <f t="shared" si="5"/>
        <v>23339</v>
      </c>
      <c r="I40" s="34" t="s">
        <v>259</v>
      </c>
      <c r="J40" s="35" t="s">
        <v>260</v>
      </c>
      <c r="K40" s="34" t="s">
        <v>261</v>
      </c>
      <c r="L40" s="34" t="s">
        <v>262</v>
      </c>
      <c r="M40" s="35" t="s">
        <v>173</v>
      </c>
      <c r="N40" s="35" t="s">
        <v>163</v>
      </c>
      <c r="O40" s="36" t="s">
        <v>263</v>
      </c>
      <c r="P40" s="37" t="s">
        <v>264</v>
      </c>
    </row>
    <row r="41" spans="1:16" ht="12.75" customHeight="1" thickBot="1">
      <c r="A41" s="13" t="str">
        <f t="shared" si="0"/>
        <v>IBVS 5814 </v>
      </c>
      <c r="B41" s="6" t="str">
        <f t="shared" si="1"/>
        <v>I</v>
      </c>
      <c r="C41" s="13">
        <f t="shared" si="2"/>
        <v>54152.657399999996</v>
      </c>
      <c r="D41" s="19" t="str">
        <f t="shared" si="3"/>
        <v>vis</v>
      </c>
      <c r="E41" s="33">
        <f>VLOOKUP(C41,Active!C$21:E$970,3,FALSE)</f>
        <v>24406.031698958894</v>
      </c>
      <c r="F41" s="6" t="s">
        <v>87</v>
      </c>
      <c r="G41" s="19" t="str">
        <f t="shared" si="4"/>
        <v>54152.6574</v>
      </c>
      <c r="H41" s="13">
        <f t="shared" si="5"/>
        <v>24406</v>
      </c>
      <c r="I41" s="34" t="s">
        <v>265</v>
      </c>
      <c r="J41" s="35" t="s">
        <v>266</v>
      </c>
      <c r="K41" s="34" t="s">
        <v>267</v>
      </c>
      <c r="L41" s="34" t="s">
        <v>268</v>
      </c>
      <c r="M41" s="35" t="s">
        <v>173</v>
      </c>
      <c r="N41" s="35" t="s">
        <v>87</v>
      </c>
      <c r="O41" s="36" t="s">
        <v>175</v>
      </c>
      <c r="P41" s="37" t="s">
        <v>269</v>
      </c>
    </row>
    <row r="42" spans="1:16" ht="12.75" customHeight="1" thickBot="1">
      <c r="A42" s="13" t="str">
        <f t="shared" si="0"/>
        <v>BAVM 186 </v>
      </c>
      <c r="B42" s="6" t="str">
        <f t="shared" si="1"/>
        <v>II</v>
      </c>
      <c r="C42" s="13">
        <f t="shared" si="2"/>
        <v>54199.333899999998</v>
      </c>
      <c r="D42" s="19" t="str">
        <f t="shared" si="3"/>
        <v>vis</v>
      </c>
      <c r="E42" s="33">
        <f>VLOOKUP(C42,Active!C$21:E$970,3,FALSE)</f>
        <v>24530.529832609107</v>
      </c>
      <c r="F42" s="6" t="s">
        <v>87</v>
      </c>
      <c r="G42" s="19" t="str">
        <f t="shared" si="4"/>
        <v>54199.3339</v>
      </c>
      <c r="H42" s="13">
        <f t="shared" si="5"/>
        <v>24530.5</v>
      </c>
      <c r="I42" s="34" t="s">
        <v>270</v>
      </c>
      <c r="J42" s="35" t="s">
        <v>271</v>
      </c>
      <c r="K42" s="34" t="s">
        <v>272</v>
      </c>
      <c r="L42" s="34" t="s">
        <v>273</v>
      </c>
      <c r="M42" s="35" t="s">
        <v>173</v>
      </c>
      <c r="N42" s="35" t="s">
        <v>163</v>
      </c>
      <c r="O42" s="36" t="s">
        <v>274</v>
      </c>
      <c r="P42" s="37" t="s">
        <v>275</v>
      </c>
    </row>
    <row r="43" spans="1:16" ht="12.75" customHeight="1" thickBot="1">
      <c r="A43" s="13" t="str">
        <f t="shared" ref="A43:A75" si="6">P43</f>
        <v>IBVS 5898 </v>
      </c>
      <c r="B43" s="6" t="str">
        <f t="shared" ref="B43:B75" si="7">IF(H43=INT(H43),"I","II")</f>
        <v>I</v>
      </c>
      <c r="C43" s="13">
        <f t="shared" ref="C43:C75" si="8">1*G43</f>
        <v>54410.599900000001</v>
      </c>
      <c r="D43" s="19" t="str">
        <f t="shared" ref="D43:D75" si="9">VLOOKUP(F43,I$1:J$5,2,FALSE)</f>
        <v>vis</v>
      </c>
      <c r="E43" s="33">
        <f>VLOOKUP(C43,Active!C$21:E$970,3,FALSE)</f>
        <v>25094.030152979009</v>
      </c>
      <c r="F43" s="6" t="s">
        <v>87</v>
      </c>
      <c r="G43" s="19" t="str">
        <f t="shared" ref="G43:G75" si="10">MID(I43,3,LEN(I43)-3)</f>
        <v>54410.5999</v>
      </c>
      <c r="H43" s="13">
        <f t="shared" ref="H43:H75" si="11">1*K43</f>
        <v>25094</v>
      </c>
      <c r="I43" s="34" t="s">
        <v>276</v>
      </c>
      <c r="J43" s="35" t="s">
        <v>277</v>
      </c>
      <c r="K43" s="34" t="s">
        <v>278</v>
      </c>
      <c r="L43" s="34" t="s">
        <v>279</v>
      </c>
      <c r="M43" s="35" t="s">
        <v>173</v>
      </c>
      <c r="N43" s="35" t="s">
        <v>109</v>
      </c>
      <c r="O43" s="36" t="s">
        <v>280</v>
      </c>
      <c r="P43" s="37" t="s">
        <v>281</v>
      </c>
    </row>
    <row r="44" spans="1:16" ht="12.75" customHeight="1" thickBot="1">
      <c r="A44" s="13" t="str">
        <f t="shared" si="6"/>
        <v>BAVM 209 </v>
      </c>
      <c r="B44" s="6" t="str">
        <f t="shared" si="7"/>
        <v>II</v>
      </c>
      <c r="C44" s="13">
        <f t="shared" si="8"/>
        <v>54512.390800000001</v>
      </c>
      <c r="D44" s="19" t="str">
        <f t="shared" si="9"/>
        <v>vis</v>
      </c>
      <c r="E44" s="33">
        <f>VLOOKUP(C44,Active!C$21:E$970,3,FALSE)</f>
        <v>25365.532452263982</v>
      </c>
      <c r="F44" s="6" t="s">
        <v>87</v>
      </c>
      <c r="G44" s="19" t="str">
        <f t="shared" si="10"/>
        <v>54512.3908</v>
      </c>
      <c r="H44" s="13">
        <f t="shared" si="11"/>
        <v>25365.5</v>
      </c>
      <c r="I44" s="34" t="s">
        <v>282</v>
      </c>
      <c r="J44" s="35" t="s">
        <v>283</v>
      </c>
      <c r="K44" s="34" t="s">
        <v>284</v>
      </c>
      <c r="L44" s="34" t="s">
        <v>192</v>
      </c>
      <c r="M44" s="35" t="s">
        <v>173</v>
      </c>
      <c r="N44" s="35" t="s">
        <v>163</v>
      </c>
      <c r="O44" s="36" t="s">
        <v>285</v>
      </c>
      <c r="P44" s="37" t="s">
        <v>286</v>
      </c>
    </row>
    <row r="45" spans="1:16" ht="12.75" customHeight="1" thickBot="1">
      <c r="A45" s="13" t="str">
        <f t="shared" si="6"/>
        <v>IBVS 5898 </v>
      </c>
      <c r="B45" s="6" t="str">
        <f t="shared" si="7"/>
        <v>I</v>
      </c>
      <c r="C45" s="13">
        <f t="shared" si="8"/>
        <v>54525.325299999997</v>
      </c>
      <c r="D45" s="19" t="str">
        <f t="shared" si="9"/>
        <v>vis</v>
      </c>
      <c r="E45" s="33">
        <f>VLOOKUP(C45,Active!C$21:E$970,3,FALSE)</f>
        <v>25400.03206362512</v>
      </c>
      <c r="F45" s="6" t="s">
        <v>87</v>
      </c>
      <c r="G45" s="19" t="str">
        <f t="shared" si="10"/>
        <v>54525.3253</v>
      </c>
      <c r="H45" s="13">
        <f t="shared" si="11"/>
        <v>25400</v>
      </c>
      <c r="I45" s="34" t="s">
        <v>287</v>
      </c>
      <c r="J45" s="35" t="s">
        <v>288</v>
      </c>
      <c r="K45" s="34" t="s">
        <v>289</v>
      </c>
      <c r="L45" s="34" t="s">
        <v>290</v>
      </c>
      <c r="M45" s="35" t="s">
        <v>173</v>
      </c>
      <c r="N45" s="35" t="s">
        <v>109</v>
      </c>
      <c r="O45" s="36" t="s">
        <v>280</v>
      </c>
      <c r="P45" s="37" t="s">
        <v>281</v>
      </c>
    </row>
    <row r="46" spans="1:16" ht="12.75" customHeight="1" thickBot="1">
      <c r="A46" s="13" t="str">
        <f t="shared" si="6"/>
        <v>IBVS 5898 </v>
      </c>
      <c r="B46" s="6" t="str">
        <f t="shared" si="7"/>
        <v>II</v>
      </c>
      <c r="C46" s="13">
        <f t="shared" si="8"/>
        <v>54525.512699999999</v>
      </c>
      <c r="D46" s="19" t="str">
        <f t="shared" si="9"/>
        <v>vis</v>
      </c>
      <c r="E46" s="33">
        <f>VLOOKUP(C46,Active!C$21:E$970,3,FALSE)</f>
        <v>25400.531907234781</v>
      </c>
      <c r="F46" s="6" t="s">
        <v>87</v>
      </c>
      <c r="G46" s="19" t="str">
        <f t="shared" si="10"/>
        <v>54525.5127</v>
      </c>
      <c r="H46" s="13">
        <f t="shared" si="11"/>
        <v>25400.5</v>
      </c>
      <c r="I46" s="34" t="s">
        <v>291</v>
      </c>
      <c r="J46" s="35" t="s">
        <v>292</v>
      </c>
      <c r="K46" s="34" t="s">
        <v>293</v>
      </c>
      <c r="L46" s="34" t="s">
        <v>221</v>
      </c>
      <c r="M46" s="35" t="s">
        <v>173</v>
      </c>
      <c r="N46" s="35" t="s">
        <v>109</v>
      </c>
      <c r="O46" s="36" t="s">
        <v>280</v>
      </c>
      <c r="P46" s="37" t="s">
        <v>281</v>
      </c>
    </row>
    <row r="47" spans="1:16" ht="12.75" customHeight="1" thickBot="1">
      <c r="A47" s="13" t="str">
        <f t="shared" si="6"/>
        <v>IBVS 5898 </v>
      </c>
      <c r="B47" s="6" t="str">
        <f t="shared" si="7"/>
        <v>II</v>
      </c>
      <c r="C47" s="13">
        <f t="shared" si="8"/>
        <v>54530.386599999998</v>
      </c>
      <c r="D47" s="19" t="str">
        <f t="shared" si="9"/>
        <v>vis</v>
      </c>
      <c r="E47" s="33">
        <f>VLOOKUP(C47,Active!C$21:E$970,3,FALSE)</f>
        <v>25413.531841968481</v>
      </c>
      <c r="F47" s="6" t="s">
        <v>87</v>
      </c>
      <c r="G47" s="19" t="str">
        <f t="shared" si="10"/>
        <v>54530.3866</v>
      </c>
      <c r="H47" s="13">
        <f t="shared" si="11"/>
        <v>25413.5</v>
      </c>
      <c r="I47" s="34" t="s">
        <v>294</v>
      </c>
      <c r="J47" s="35" t="s">
        <v>295</v>
      </c>
      <c r="K47" s="34" t="s">
        <v>296</v>
      </c>
      <c r="L47" s="34" t="s">
        <v>221</v>
      </c>
      <c r="M47" s="35" t="s">
        <v>173</v>
      </c>
      <c r="N47" s="35" t="s">
        <v>109</v>
      </c>
      <c r="O47" s="36" t="s">
        <v>280</v>
      </c>
      <c r="P47" s="37" t="s">
        <v>281</v>
      </c>
    </row>
    <row r="48" spans="1:16" ht="12.75" customHeight="1" thickBot="1">
      <c r="A48" s="13" t="str">
        <f t="shared" si="6"/>
        <v>BAVM 201 </v>
      </c>
      <c r="B48" s="6" t="str">
        <f t="shared" si="7"/>
        <v>I</v>
      </c>
      <c r="C48" s="13">
        <f t="shared" si="8"/>
        <v>54532.448299999996</v>
      </c>
      <c r="D48" s="19" t="str">
        <f t="shared" si="9"/>
        <v>vis</v>
      </c>
      <c r="E48" s="33">
        <f>VLOOKUP(C48,Active!C$21:E$970,3,FALSE)</f>
        <v>25419.030921851216</v>
      </c>
      <c r="F48" s="6" t="s">
        <v>87</v>
      </c>
      <c r="G48" s="19" t="str">
        <f t="shared" si="10"/>
        <v>54532.4483</v>
      </c>
      <c r="H48" s="13">
        <f t="shared" si="11"/>
        <v>25419</v>
      </c>
      <c r="I48" s="34" t="s">
        <v>297</v>
      </c>
      <c r="J48" s="35" t="s">
        <v>298</v>
      </c>
      <c r="K48" s="34" t="s">
        <v>299</v>
      </c>
      <c r="L48" s="34" t="s">
        <v>253</v>
      </c>
      <c r="M48" s="35" t="s">
        <v>173</v>
      </c>
      <c r="N48" s="35" t="s">
        <v>163</v>
      </c>
      <c r="O48" s="36" t="s">
        <v>110</v>
      </c>
      <c r="P48" s="37" t="s">
        <v>300</v>
      </c>
    </row>
    <row r="49" spans="1:16" ht="12.75" customHeight="1" thickBot="1">
      <c r="A49" s="13" t="str">
        <f t="shared" si="6"/>
        <v>BAVM 201 </v>
      </c>
      <c r="B49" s="6" t="str">
        <f t="shared" si="7"/>
        <v>II</v>
      </c>
      <c r="C49" s="13">
        <f t="shared" si="8"/>
        <v>54532.636200000001</v>
      </c>
      <c r="D49" s="19" t="str">
        <f t="shared" si="9"/>
        <v>vis</v>
      </c>
      <c r="E49" s="33">
        <f>VLOOKUP(C49,Active!C$21:E$970,3,FALSE)</f>
        <v>25419.532099088443</v>
      </c>
      <c r="F49" s="6" t="s">
        <v>87</v>
      </c>
      <c r="G49" s="19" t="str">
        <f t="shared" si="10"/>
        <v>54532.6362</v>
      </c>
      <c r="H49" s="13">
        <f t="shared" si="11"/>
        <v>25419.5</v>
      </c>
      <c r="I49" s="34" t="s">
        <v>301</v>
      </c>
      <c r="J49" s="35" t="s">
        <v>302</v>
      </c>
      <c r="K49" s="34" t="s">
        <v>303</v>
      </c>
      <c r="L49" s="34" t="s">
        <v>290</v>
      </c>
      <c r="M49" s="35" t="s">
        <v>173</v>
      </c>
      <c r="N49" s="35" t="s">
        <v>163</v>
      </c>
      <c r="O49" s="36" t="s">
        <v>110</v>
      </c>
      <c r="P49" s="37" t="s">
        <v>300</v>
      </c>
    </row>
    <row r="50" spans="1:16" ht="12.75" customHeight="1" thickBot="1">
      <c r="A50" s="13" t="str">
        <f t="shared" si="6"/>
        <v>IBVS 5875 </v>
      </c>
      <c r="B50" s="6" t="str">
        <f t="shared" si="7"/>
        <v>I</v>
      </c>
      <c r="C50" s="13">
        <f t="shared" si="8"/>
        <v>54556.818399999996</v>
      </c>
      <c r="D50" s="19" t="str">
        <f t="shared" si="9"/>
        <v>vis</v>
      </c>
      <c r="E50" s="33">
        <f>VLOOKUP(C50,Active!C$21:E$970,3,FALSE)</f>
        <v>25484.032195872813</v>
      </c>
      <c r="F50" s="6" t="s">
        <v>87</v>
      </c>
      <c r="G50" s="19" t="str">
        <f t="shared" si="10"/>
        <v>54556.8184</v>
      </c>
      <c r="H50" s="13">
        <f t="shared" si="11"/>
        <v>25484</v>
      </c>
      <c r="I50" s="34" t="s">
        <v>304</v>
      </c>
      <c r="J50" s="35" t="s">
        <v>305</v>
      </c>
      <c r="K50" s="34" t="s">
        <v>306</v>
      </c>
      <c r="L50" s="34" t="s">
        <v>290</v>
      </c>
      <c r="M50" s="35" t="s">
        <v>173</v>
      </c>
      <c r="N50" s="35" t="s">
        <v>79</v>
      </c>
      <c r="O50" s="36" t="s">
        <v>222</v>
      </c>
      <c r="P50" s="37" t="s">
        <v>307</v>
      </c>
    </row>
    <row r="51" spans="1:16" ht="12.75" customHeight="1" thickBot="1">
      <c r="A51" s="13" t="str">
        <f t="shared" si="6"/>
        <v>IBVS 5898 </v>
      </c>
      <c r="B51" s="6" t="str">
        <f t="shared" si="7"/>
        <v>I</v>
      </c>
      <c r="C51" s="13">
        <f t="shared" si="8"/>
        <v>54828.633199999997</v>
      </c>
      <c r="D51" s="19" t="str">
        <f t="shared" si="9"/>
        <v>vis</v>
      </c>
      <c r="E51" s="33">
        <f>VLOOKUP(C51,Active!C$21:E$970,3,FALSE)</f>
        <v>26209.031613106432</v>
      </c>
      <c r="F51" s="6" t="s">
        <v>87</v>
      </c>
      <c r="G51" s="19" t="str">
        <f t="shared" si="10"/>
        <v>54828.6332</v>
      </c>
      <c r="H51" s="13">
        <f t="shared" si="11"/>
        <v>26209</v>
      </c>
      <c r="I51" s="34" t="s">
        <v>308</v>
      </c>
      <c r="J51" s="35" t="s">
        <v>309</v>
      </c>
      <c r="K51" s="34" t="s">
        <v>310</v>
      </c>
      <c r="L51" s="34" t="s">
        <v>311</v>
      </c>
      <c r="M51" s="35" t="s">
        <v>173</v>
      </c>
      <c r="N51" s="35" t="s">
        <v>87</v>
      </c>
      <c r="O51" s="36" t="s">
        <v>280</v>
      </c>
      <c r="P51" s="37" t="s">
        <v>281</v>
      </c>
    </row>
    <row r="52" spans="1:16" ht="12.75" customHeight="1" thickBot="1">
      <c r="A52" s="13" t="str">
        <f t="shared" si="6"/>
        <v>IBVS 5894 </v>
      </c>
      <c r="B52" s="6" t="str">
        <f t="shared" si="7"/>
        <v>I</v>
      </c>
      <c r="C52" s="13">
        <f t="shared" si="8"/>
        <v>54860.876900000003</v>
      </c>
      <c r="D52" s="19" t="str">
        <f t="shared" si="9"/>
        <v>vis</v>
      </c>
      <c r="E52" s="33">
        <f>VLOOKUP(C52,Active!C$21:E$970,3,FALSE)</f>
        <v>26295.03378704788</v>
      </c>
      <c r="F52" s="6" t="s">
        <v>87</v>
      </c>
      <c r="G52" s="19" t="str">
        <f t="shared" si="10"/>
        <v>54860.8769</v>
      </c>
      <c r="H52" s="13">
        <f t="shared" si="11"/>
        <v>26295</v>
      </c>
      <c r="I52" s="34" t="s">
        <v>312</v>
      </c>
      <c r="J52" s="35" t="s">
        <v>313</v>
      </c>
      <c r="K52" s="34" t="s">
        <v>314</v>
      </c>
      <c r="L52" s="34" t="s">
        <v>290</v>
      </c>
      <c r="M52" s="35" t="s">
        <v>173</v>
      </c>
      <c r="N52" s="35" t="s">
        <v>87</v>
      </c>
      <c r="O52" s="36" t="s">
        <v>146</v>
      </c>
      <c r="P52" s="37" t="s">
        <v>315</v>
      </c>
    </row>
    <row r="53" spans="1:16" ht="12.75" customHeight="1" thickBot="1">
      <c r="A53" s="13" t="str">
        <f t="shared" si="6"/>
        <v>IBVS 5898 </v>
      </c>
      <c r="B53" s="6" t="str">
        <f t="shared" si="7"/>
        <v>II</v>
      </c>
      <c r="C53" s="13">
        <f t="shared" si="8"/>
        <v>54893.306499999999</v>
      </c>
      <c r="D53" s="19" t="str">
        <f t="shared" si="9"/>
        <v>vis</v>
      </c>
      <c r="E53" s="33">
        <f>VLOOKUP(C53,Active!C$21:E$970,3,FALSE)</f>
        <v>26381.531803716272</v>
      </c>
      <c r="F53" s="6" t="s">
        <v>87</v>
      </c>
      <c r="G53" s="19" t="str">
        <f t="shared" si="10"/>
        <v>54893.3065</v>
      </c>
      <c r="H53" s="13">
        <f t="shared" si="11"/>
        <v>26381.5</v>
      </c>
      <c r="I53" s="34" t="s">
        <v>316</v>
      </c>
      <c r="J53" s="35" t="s">
        <v>317</v>
      </c>
      <c r="K53" s="34" t="s">
        <v>318</v>
      </c>
      <c r="L53" s="34" t="s">
        <v>311</v>
      </c>
      <c r="M53" s="35" t="s">
        <v>173</v>
      </c>
      <c r="N53" s="35" t="s">
        <v>87</v>
      </c>
      <c r="O53" s="36" t="s">
        <v>280</v>
      </c>
      <c r="P53" s="37" t="s">
        <v>281</v>
      </c>
    </row>
    <row r="54" spans="1:16" ht="12.75" customHeight="1" thickBot="1">
      <c r="A54" s="13" t="str">
        <f t="shared" si="6"/>
        <v> JAAVSO 38;85 </v>
      </c>
      <c r="B54" s="6" t="str">
        <f t="shared" si="7"/>
        <v>II</v>
      </c>
      <c r="C54" s="13">
        <f t="shared" si="8"/>
        <v>54912.420400000003</v>
      </c>
      <c r="D54" s="19" t="str">
        <f t="shared" si="9"/>
        <v>vis</v>
      </c>
      <c r="E54" s="33">
        <f>VLOOKUP(C54,Active!C$21:E$970,3,FALSE)</f>
        <v>26432.513451371458</v>
      </c>
      <c r="F54" s="6" t="s">
        <v>87</v>
      </c>
      <c r="G54" s="19" t="str">
        <f t="shared" si="10"/>
        <v>54912.4204</v>
      </c>
      <c r="H54" s="13">
        <f t="shared" si="11"/>
        <v>26432.5</v>
      </c>
      <c r="I54" s="34" t="s">
        <v>319</v>
      </c>
      <c r="J54" s="35" t="s">
        <v>320</v>
      </c>
      <c r="K54" s="34" t="s">
        <v>321</v>
      </c>
      <c r="L54" s="34" t="s">
        <v>322</v>
      </c>
      <c r="M54" s="35" t="s">
        <v>173</v>
      </c>
      <c r="N54" s="35" t="s">
        <v>174</v>
      </c>
      <c r="O54" s="36" t="s">
        <v>323</v>
      </c>
      <c r="P54" s="36" t="s">
        <v>176</v>
      </c>
    </row>
    <row r="55" spans="1:16" ht="12.75" customHeight="1" thickBot="1">
      <c r="A55" s="13" t="str">
        <f t="shared" si="6"/>
        <v>IBVS 5945 </v>
      </c>
      <c r="B55" s="6" t="str">
        <f t="shared" si="7"/>
        <v>I</v>
      </c>
      <c r="C55" s="13">
        <f t="shared" si="8"/>
        <v>55245.917800000003</v>
      </c>
      <c r="D55" s="19" t="str">
        <f t="shared" si="9"/>
        <v>vis</v>
      </c>
      <c r="E55" s="33">
        <f>VLOOKUP(C55,Active!C$21:E$970,3,FALSE)</f>
        <v>27322.036099324872</v>
      </c>
      <c r="F55" s="6" t="s">
        <v>87</v>
      </c>
      <c r="G55" s="19" t="str">
        <f t="shared" si="10"/>
        <v>55245.9178</v>
      </c>
      <c r="H55" s="13">
        <f t="shared" si="11"/>
        <v>27322</v>
      </c>
      <c r="I55" s="34" t="s">
        <v>340</v>
      </c>
      <c r="J55" s="35" t="s">
        <v>341</v>
      </c>
      <c r="K55" s="34" t="s">
        <v>342</v>
      </c>
      <c r="L55" s="34" t="s">
        <v>204</v>
      </c>
      <c r="M55" s="35" t="s">
        <v>173</v>
      </c>
      <c r="N55" s="35" t="s">
        <v>87</v>
      </c>
      <c r="O55" s="36" t="s">
        <v>146</v>
      </c>
      <c r="P55" s="37" t="s">
        <v>343</v>
      </c>
    </row>
    <row r="56" spans="1:16" ht="12.75" customHeight="1" thickBot="1">
      <c r="A56" s="13" t="str">
        <f t="shared" si="6"/>
        <v>BAVM 214 </v>
      </c>
      <c r="B56" s="6" t="str">
        <f t="shared" si="7"/>
        <v>II</v>
      </c>
      <c r="C56" s="13">
        <f t="shared" si="8"/>
        <v>55275.347999999998</v>
      </c>
      <c r="D56" s="19" t="str">
        <f t="shared" si="9"/>
        <v>vis</v>
      </c>
      <c r="E56" s="33">
        <f>VLOOKUP(C56,Active!C$21:E$970,3,FALSE)</f>
        <v>27400.533950983667</v>
      </c>
      <c r="F56" s="6" t="s">
        <v>87</v>
      </c>
      <c r="G56" s="19" t="str">
        <f t="shared" si="10"/>
        <v>55275.3480</v>
      </c>
      <c r="H56" s="13">
        <f t="shared" si="11"/>
        <v>27400.5</v>
      </c>
      <c r="I56" s="34" t="s">
        <v>344</v>
      </c>
      <c r="J56" s="35" t="s">
        <v>345</v>
      </c>
      <c r="K56" s="34" t="s">
        <v>346</v>
      </c>
      <c r="L56" s="34" t="s">
        <v>311</v>
      </c>
      <c r="M56" s="35" t="s">
        <v>173</v>
      </c>
      <c r="N56" s="35" t="s">
        <v>163</v>
      </c>
      <c r="O56" s="36" t="s">
        <v>110</v>
      </c>
      <c r="P56" s="37" t="s">
        <v>347</v>
      </c>
    </row>
    <row r="57" spans="1:16" ht="12.75" customHeight="1" thickBot="1">
      <c r="A57" s="13" t="str">
        <f t="shared" si="6"/>
        <v>IBVS 5992 </v>
      </c>
      <c r="B57" s="6" t="str">
        <f t="shared" si="7"/>
        <v>II</v>
      </c>
      <c r="C57" s="13">
        <f t="shared" si="8"/>
        <v>55583.904900000001</v>
      </c>
      <c r="D57" s="19" t="str">
        <f t="shared" si="9"/>
        <v>vis</v>
      </c>
      <c r="E57" s="33">
        <f>VLOOKUP(C57,Active!C$21:E$970,3,FALSE)</f>
        <v>28223.533922594539</v>
      </c>
      <c r="F57" s="6" t="s">
        <v>87</v>
      </c>
      <c r="G57" s="19" t="str">
        <f t="shared" si="10"/>
        <v>55583.9049</v>
      </c>
      <c r="H57" s="13">
        <f t="shared" si="11"/>
        <v>28223.5</v>
      </c>
      <c r="I57" s="34" t="s">
        <v>348</v>
      </c>
      <c r="J57" s="35" t="s">
        <v>349</v>
      </c>
      <c r="K57" s="34" t="s">
        <v>350</v>
      </c>
      <c r="L57" s="34" t="s">
        <v>351</v>
      </c>
      <c r="M57" s="35" t="s">
        <v>173</v>
      </c>
      <c r="N57" s="35" t="s">
        <v>87</v>
      </c>
      <c r="O57" s="36" t="s">
        <v>146</v>
      </c>
      <c r="P57" s="37" t="s">
        <v>352</v>
      </c>
    </row>
    <row r="58" spans="1:16" ht="12.75" customHeight="1" thickBot="1">
      <c r="A58" s="13" t="str">
        <f t="shared" si="6"/>
        <v>IBVS 6029 </v>
      </c>
      <c r="B58" s="6" t="str">
        <f t="shared" si="7"/>
        <v>II</v>
      </c>
      <c r="C58" s="13">
        <f t="shared" si="8"/>
        <v>56008.685100000002</v>
      </c>
      <c r="D58" s="19" t="str">
        <f t="shared" si="9"/>
        <v>vis</v>
      </c>
      <c r="E58" s="33">
        <f>VLOOKUP(C58,Active!C$21:E$970,3,FALSE)</f>
        <v>29356.531086297106</v>
      </c>
      <c r="F58" s="6" t="s">
        <v>87</v>
      </c>
      <c r="G58" s="19" t="str">
        <f t="shared" si="10"/>
        <v>56008.6851</v>
      </c>
      <c r="H58" s="13">
        <f t="shared" si="11"/>
        <v>29356.5</v>
      </c>
      <c r="I58" s="34" t="s">
        <v>358</v>
      </c>
      <c r="J58" s="35" t="s">
        <v>359</v>
      </c>
      <c r="K58" s="34" t="s">
        <v>360</v>
      </c>
      <c r="L58" s="34" t="s">
        <v>361</v>
      </c>
      <c r="M58" s="35" t="s">
        <v>173</v>
      </c>
      <c r="N58" s="35" t="s">
        <v>87</v>
      </c>
      <c r="O58" s="36" t="s">
        <v>146</v>
      </c>
      <c r="P58" s="37" t="s">
        <v>362</v>
      </c>
    </row>
    <row r="59" spans="1:16" ht="12.75" customHeight="1" thickBot="1">
      <c r="A59" s="13" t="str">
        <f t="shared" si="6"/>
        <v>IBVS 6029 </v>
      </c>
      <c r="B59" s="6" t="str">
        <f t="shared" si="7"/>
        <v>II</v>
      </c>
      <c r="C59" s="13">
        <f t="shared" si="8"/>
        <v>56014.686199999996</v>
      </c>
      <c r="D59" s="19" t="str">
        <f t="shared" si="9"/>
        <v>vis</v>
      </c>
      <c r="E59" s="33">
        <f>VLOOKUP(C59,Active!C$21:E$970,3,FALSE)</f>
        <v>29372.537551003061</v>
      </c>
      <c r="F59" s="6" t="s">
        <v>87</v>
      </c>
      <c r="G59" s="19" t="str">
        <f t="shared" si="10"/>
        <v>56014.6862</v>
      </c>
      <c r="H59" s="13">
        <f t="shared" si="11"/>
        <v>29372.5</v>
      </c>
      <c r="I59" s="34" t="s">
        <v>363</v>
      </c>
      <c r="J59" s="35" t="s">
        <v>364</v>
      </c>
      <c r="K59" s="34" t="s">
        <v>365</v>
      </c>
      <c r="L59" s="34" t="s">
        <v>366</v>
      </c>
      <c r="M59" s="35" t="s">
        <v>173</v>
      </c>
      <c r="N59" s="35" t="s">
        <v>87</v>
      </c>
      <c r="O59" s="36" t="s">
        <v>146</v>
      </c>
      <c r="P59" s="37" t="s">
        <v>362</v>
      </c>
    </row>
    <row r="60" spans="1:16" ht="12.75" customHeight="1" thickBot="1">
      <c r="A60" s="13" t="str">
        <f t="shared" si="6"/>
        <v>IBVS 6063 </v>
      </c>
      <c r="B60" s="6" t="str">
        <f t="shared" si="7"/>
        <v>I</v>
      </c>
      <c r="C60" s="13">
        <f t="shared" si="8"/>
        <v>56312.931499999999</v>
      </c>
      <c r="D60" s="19" t="str">
        <f t="shared" si="9"/>
        <v>vis</v>
      </c>
      <c r="E60" s="33">
        <f>VLOOKUP(C60,Active!C$21:E$970,3,FALSE)</f>
        <v>30168.033854709363</v>
      </c>
      <c r="F60" s="6" t="s">
        <v>87</v>
      </c>
      <c r="G60" s="19" t="str">
        <f t="shared" si="10"/>
        <v>56312.9315</v>
      </c>
      <c r="H60" s="13">
        <f t="shared" si="11"/>
        <v>30168</v>
      </c>
      <c r="I60" s="34" t="s">
        <v>367</v>
      </c>
      <c r="J60" s="35" t="s">
        <v>368</v>
      </c>
      <c r="K60" s="34" t="s">
        <v>369</v>
      </c>
      <c r="L60" s="34" t="s">
        <v>370</v>
      </c>
      <c r="M60" s="35" t="s">
        <v>173</v>
      </c>
      <c r="N60" s="35" t="s">
        <v>87</v>
      </c>
      <c r="O60" s="36" t="s">
        <v>146</v>
      </c>
      <c r="P60" s="37" t="s">
        <v>371</v>
      </c>
    </row>
    <row r="61" spans="1:16" ht="12.75" customHeight="1" thickBot="1">
      <c r="A61" s="13" t="str">
        <f t="shared" si="6"/>
        <v>BAVM 239 </v>
      </c>
      <c r="B61" s="6" t="str">
        <f t="shared" si="7"/>
        <v>I</v>
      </c>
      <c r="C61" s="13">
        <f t="shared" si="8"/>
        <v>56746.337</v>
      </c>
      <c r="D61" s="19" t="str">
        <f t="shared" si="9"/>
        <v>vis</v>
      </c>
      <c r="E61" s="33">
        <f>VLOOKUP(C61,Active!C$21:E$970,3,FALSE)</f>
        <v>31324.036894006142</v>
      </c>
      <c r="F61" s="6" t="s">
        <v>87</v>
      </c>
      <c r="G61" s="19" t="str">
        <f t="shared" si="10"/>
        <v>56746.3370</v>
      </c>
      <c r="H61" s="13">
        <f t="shared" si="11"/>
        <v>31324</v>
      </c>
      <c r="I61" s="34" t="s">
        <v>372</v>
      </c>
      <c r="J61" s="35" t="s">
        <v>373</v>
      </c>
      <c r="K61" s="34" t="s">
        <v>374</v>
      </c>
      <c r="L61" s="34" t="s">
        <v>375</v>
      </c>
      <c r="M61" s="35" t="s">
        <v>173</v>
      </c>
      <c r="N61" s="35" t="s">
        <v>109</v>
      </c>
      <c r="O61" s="36" t="s">
        <v>376</v>
      </c>
      <c r="P61" s="37" t="s">
        <v>377</v>
      </c>
    </row>
    <row r="62" spans="1:16" ht="12.75" customHeight="1" thickBot="1">
      <c r="A62" s="13" t="str">
        <f t="shared" si="6"/>
        <v>IBVS 6131 </v>
      </c>
      <c r="B62" s="6" t="str">
        <f t="shared" si="7"/>
        <v>II</v>
      </c>
      <c r="C62" s="13">
        <f t="shared" si="8"/>
        <v>57022.838600000003</v>
      </c>
      <c r="D62" s="19" t="str">
        <f t="shared" si="9"/>
        <v>vis</v>
      </c>
      <c r="E62" s="33">
        <f>VLOOKUP(C62,Active!C$21:E$970,3,FALSE)</f>
        <v>32061.537202540356</v>
      </c>
      <c r="F62" s="6" t="s">
        <v>87</v>
      </c>
      <c r="G62" s="19" t="str">
        <f t="shared" si="10"/>
        <v>57022.8386</v>
      </c>
      <c r="H62" s="13">
        <f t="shared" si="11"/>
        <v>32061.5</v>
      </c>
      <c r="I62" s="34" t="s">
        <v>378</v>
      </c>
      <c r="J62" s="35" t="s">
        <v>379</v>
      </c>
      <c r="K62" s="34" t="s">
        <v>380</v>
      </c>
      <c r="L62" s="34" t="s">
        <v>381</v>
      </c>
      <c r="M62" s="35" t="s">
        <v>173</v>
      </c>
      <c r="N62" s="35" t="s">
        <v>328</v>
      </c>
      <c r="O62" s="36" t="s">
        <v>222</v>
      </c>
      <c r="P62" s="37" t="s">
        <v>382</v>
      </c>
    </row>
    <row r="63" spans="1:16" ht="12.75" customHeight="1" thickBot="1">
      <c r="A63" s="13" t="str">
        <f t="shared" si="6"/>
        <v>IBVS 2343 </v>
      </c>
      <c r="B63" s="6" t="str">
        <f t="shared" si="7"/>
        <v>II</v>
      </c>
      <c r="C63" s="13">
        <f t="shared" si="8"/>
        <v>35868.483</v>
      </c>
      <c r="D63" s="19" t="str">
        <f t="shared" si="9"/>
        <v>vis</v>
      </c>
      <c r="E63" s="33">
        <f>VLOOKUP(C63,Active!C$21:E$970,3,FALSE)</f>
        <v>-24362.526100682077</v>
      </c>
      <c r="F63" s="6" t="s">
        <v>87</v>
      </c>
      <c r="G63" s="19" t="str">
        <f t="shared" si="10"/>
        <v>35868.483</v>
      </c>
      <c r="H63" s="13">
        <f t="shared" si="11"/>
        <v>-24362.5</v>
      </c>
      <c r="I63" s="34" t="s">
        <v>90</v>
      </c>
      <c r="J63" s="35" t="s">
        <v>91</v>
      </c>
      <c r="K63" s="34">
        <v>-24362.5</v>
      </c>
      <c r="L63" s="34" t="s">
        <v>92</v>
      </c>
      <c r="M63" s="35" t="s">
        <v>93</v>
      </c>
      <c r="N63" s="35"/>
      <c r="O63" s="36" t="s">
        <v>94</v>
      </c>
      <c r="P63" s="37" t="s">
        <v>95</v>
      </c>
    </row>
    <row r="64" spans="1:16" ht="12.75" customHeight="1" thickBot="1">
      <c r="A64" s="13" t="str">
        <f t="shared" si="6"/>
        <v>BAVM 68 </v>
      </c>
      <c r="B64" s="6" t="str">
        <f t="shared" si="7"/>
        <v>I</v>
      </c>
      <c r="C64" s="13">
        <f t="shared" si="8"/>
        <v>49416.3246</v>
      </c>
      <c r="D64" s="19" t="str">
        <f t="shared" si="9"/>
        <v>vis</v>
      </c>
      <c r="E64" s="33">
        <f>VLOOKUP(C64,Active!C$21:E$970,3,FALSE)</f>
        <v>11773.023783920891</v>
      </c>
      <c r="F64" s="6" t="s">
        <v>87</v>
      </c>
      <c r="G64" s="19" t="str">
        <f t="shared" si="10"/>
        <v>49416.3246</v>
      </c>
      <c r="H64" s="13">
        <f t="shared" si="11"/>
        <v>11773</v>
      </c>
      <c r="I64" s="34" t="s">
        <v>106</v>
      </c>
      <c r="J64" s="35" t="s">
        <v>107</v>
      </c>
      <c r="K64" s="34">
        <v>11773</v>
      </c>
      <c r="L64" s="34" t="s">
        <v>108</v>
      </c>
      <c r="M64" s="35" t="s">
        <v>99</v>
      </c>
      <c r="N64" s="35" t="s">
        <v>109</v>
      </c>
      <c r="O64" s="36" t="s">
        <v>110</v>
      </c>
      <c r="P64" s="37" t="s">
        <v>111</v>
      </c>
    </row>
    <row r="65" spans="1:16" ht="12.75" customHeight="1" thickBot="1">
      <c r="A65" s="13" t="str">
        <f t="shared" si="6"/>
        <v> BBS 122 </v>
      </c>
      <c r="B65" s="6" t="str">
        <f t="shared" si="7"/>
        <v>II</v>
      </c>
      <c r="C65" s="13">
        <f t="shared" si="8"/>
        <v>51654.394800000002</v>
      </c>
      <c r="D65" s="19" t="str">
        <f t="shared" si="9"/>
        <v>vis</v>
      </c>
      <c r="E65" s="33">
        <f>VLOOKUP(C65,Active!C$21:E$970,3,FALSE)</f>
        <v>17742.527985781609</v>
      </c>
      <c r="F65" s="6" t="s">
        <v>87</v>
      </c>
      <c r="G65" s="19" t="str">
        <f t="shared" si="10"/>
        <v>51654.3948</v>
      </c>
      <c r="H65" s="13">
        <f t="shared" si="11"/>
        <v>17742.5</v>
      </c>
      <c r="I65" s="34" t="s">
        <v>143</v>
      </c>
      <c r="J65" s="35" t="s">
        <v>144</v>
      </c>
      <c r="K65" s="34">
        <v>17742.5</v>
      </c>
      <c r="L65" s="34" t="s">
        <v>145</v>
      </c>
      <c r="M65" s="35" t="s">
        <v>99</v>
      </c>
      <c r="N65" s="35" t="s">
        <v>100</v>
      </c>
      <c r="O65" s="36" t="s">
        <v>146</v>
      </c>
      <c r="P65" s="36" t="s">
        <v>147</v>
      </c>
    </row>
    <row r="66" spans="1:16" ht="12.75" customHeight="1" thickBot="1">
      <c r="A66" s="13" t="str">
        <f t="shared" si="6"/>
        <v> BBS 124 </v>
      </c>
      <c r="B66" s="6" t="str">
        <f t="shared" si="7"/>
        <v>II</v>
      </c>
      <c r="C66" s="13">
        <f t="shared" si="8"/>
        <v>51926.584999999999</v>
      </c>
      <c r="D66" s="19" t="str">
        <f t="shared" si="9"/>
        <v>vis</v>
      </c>
      <c r="E66" s="33">
        <f>VLOOKUP(C66,Active!C$21:E$970,3,FALSE)</f>
        <v>18468.528690587602</v>
      </c>
      <c r="F66" s="6" t="s">
        <v>87</v>
      </c>
      <c r="G66" s="19" t="str">
        <f t="shared" si="10"/>
        <v>51926.5850</v>
      </c>
      <c r="H66" s="13">
        <f t="shared" si="11"/>
        <v>18468.5</v>
      </c>
      <c r="I66" s="34" t="s">
        <v>148</v>
      </c>
      <c r="J66" s="35" t="s">
        <v>149</v>
      </c>
      <c r="K66" s="34">
        <v>18468.5</v>
      </c>
      <c r="L66" s="34" t="s">
        <v>150</v>
      </c>
      <c r="M66" s="35" t="s">
        <v>99</v>
      </c>
      <c r="N66" s="35" t="s">
        <v>100</v>
      </c>
      <c r="O66" s="36" t="s">
        <v>146</v>
      </c>
      <c r="P66" s="36" t="s">
        <v>151</v>
      </c>
    </row>
    <row r="67" spans="1:16" ht="12.75" customHeight="1" thickBot="1">
      <c r="A67" s="13" t="str">
        <f t="shared" si="6"/>
        <v>VSB 40 </v>
      </c>
      <c r="B67" s="6" t="str">
        <f t="shared" si="7"/>
        <v>II</v>
      </c>
      <c r="C67" s="13">
        <f t="shared" si="8"/>
        <v>52337.118900000001</v>
      </c>
      <c r="D67" s="19" t="str">
        <f t="shared" si="9"/>
        <v>vis</v>
      </c>
      <c r="E67" s="33">
        <f>VLOOKUP(C67,Active!C$21:E$970,3,FALSE)</f>
        <v>19563.527337661442</v>
      </c>
      <c r="F67" s="6" t="s">
        <v>87</v>
      </c>
      <c r="G67" s="19" t="str">
        <f t="shared" si="10"/>
        <v>52337.1189</v>
      </c>
      <c r="H67" s="13">
        <f t="shared" si="11"/>
        <v>19563.5</v>
      </c>
      <c r="I67" s="34" t="s">
        <v>152</v>
      </c>
      <c r="J67" s="35" t="s">
        <v>153</v>
      </c>
      <c r="K67" s="34">
        <v>19563.5</v>
      </c>
      <c r="L67" s="34" t="s">
        <v>154</v>
      </c>
      <c r="M67" s="35" t="s">
        <v>99</v>
      </c>
      <c r="N67" s="35" t="s">
        <v>100</v>
      </c>
      <c r="O67" s="36" t="s">
        <v>155</v>
      </c>
      <c r="P67" s="37" t="s">
        <v>156</v>
      </c>
    </row>
    <row r="68" spans="1:16" ht="12.75" customHeight="1" thickBot="1">
      <c r="A68" s="13" t="str">
        <f t="shared" si="6"/>
        <v>VSB 40 </v>
      </c>
      <c r="B68" s="6" t="str">
        <f t="shared" si="7"/>
        <v>I</v>
      </c>
      <c r="C68" s="13">
        <f t="shared" si="8"/>
        <v>52338.055099999998</v>
      </c>
      <c r="D68" s="19" t="str">
        <f t="shared" si="9"/>
        <v>vis</v>
      </c>
      <c r="E68" s="33">
        <f>VLOOKUP(C68,Active!C$21:E$970,3,FALSE)</f>
        <v>19566.024421905608</v>
      </c>
      <c r="F68" s="6" t="s">
        <v>87</v>
      </c>
      <c r="G68" s="19" t="str">
        <f t="shared" si="10"/>
        <v>52338.0551</v>
      </c>
      <c r="H68" s="13">
        <f t="shared" si="11"/>
        <v>19566</v>
      </c>
      <c r="I68" s="34" t="s">
        <v>157</v>
      </c>
      <c r="J68" s="35" t="s">
        <v>158</v>
      </c>
      <c r="K68" s="34">
        <v>19566</v>
      </c>
      <c r="L68" s="34" t="s">
        <v>159</v>
      </c>
      <c r="M68" s="35" t="s">
        <v>99</v>
      </c>
      <c r="N68" s="35" t="s">
        <v>100</v>
      </c>
      <c r="O68" s="36" t="s">
        <v>155</v>
      </c>
      <c r="P68" s="37" t="s">
        <v>156</v>
      </c>
    </row>
    <row r="69" spans="1:16" ht="12.75" customHeight="1" thickBot="1">
      <c r="A69" s="13" t="str">
        <f t="shared" si="6"/>
        <v> BBS 128 </v>
      </c>
      <c r="B69" s="6" t="str">
        <f t="shared" si="7"/>
        <v>I</v>
      </c>
      <c r="C69" s="13">
        <f t="shared" si="8"/>
        <v>52368.423900000002</v>
      </c>
      <c r="D69" s="19" t="str">
        <f t="shared" si="9"/>
        <v>vis</v>
      </c>
      <c r="E69" s="33">
        <f>VLOOKUP(C69,Active!C$21:E$970,3,FALSE)</f>
        <v>19647.025759220895</v>
      </c>
      <c r="F69" s="6" t="s">
        <v>87</v>
      </c>
      <c r="G69" s="19" t="str">
        <f t="shared" si="10"/>
        <v>52368.4239</v>
      </c>
      <c r="H69" s="13">
        <f t="shared" si="11"/>
        <v>19647</v>
      </c>
      <c r="I69" s="34" t="s">
        <v>180</v>
      </c>
      <c r="J69" s="35" t="s">
        <v>181</v>
      </c>
      <c r="K69" s="34" t="s">
        <v>182</v>
      </c>
      <c r="L69" s="34" t="s">
        <v>183</v>
      </c>
      <c r="M69" s="35" t="s">
        <v>99</v>
      </c>
      <c r="N69" s="35" t="s">
        <v>100</v>
      </c>
      <c r="O69" s="36" t="s">
        <v>146</v>
      </c>
      <c r="P69" s="36" t="s">
        <v>184</v>
      </c>
    </row>
    <row r="70" spans="1:16" ht="12.75" customHeight="1" thickBot="1">
      <c r="A70" s="13" t="str">
        <f t="shared" si="6"/>
        <v>IBVS 5602 </v>
      </c>
      <c r="B70" s="6" t="str">
        <f t="shared" si="7"/>
        <v>I</v>
      </c>
      <c r="C70" s="13">
        <f t="shared" si="8"/>
        <v>53006.907299999999</v>
      </c>
      <c r="D70" s="19" t="str">
        <f t="shared" si="9"/>
        <v>vis</v>
      </c>
      <c r="E70" s="33" t="e">
        <f>VLOOKUP(C70,Active!C$21:E$970,3,FALSE)</f>
        <v>#N/A</v>
      </c>
      <c r="F70" s="6" t="s">
        <v>87</v>
      </c>
      <c r="G70" s="19" t="str">
        <f t="shared" si="10"/>
        <v>53006.9073</v>
      </c>
      <c r="H70" s="13">
        <f t="shared" si="11"/>
        <v>21350</v>
      </c>
      <c r="I70" s="34" t="s">
        <v>224</v>
      </c>
      <c r="J70" s="35" t="s">
        <v>225</v>
      </c>
      <c r="K70" s="34" t="s">
        <v>226</v>
      </c>
      <c r="L70" s="34" t="s">
        <v>221</v>
      </c>
      <c r="M70" s="35" t="s">
        <v>99</v>
      </c>
      <c r="N70" s="35" t="s">
        <v>100</v>
      </c>
      <c r="O70" s="36" t="s">
        <v>222</v>
      </c>
      <c r="P70" s="37" t="s">
        <v>227</v>
      </c>
    </row>
    <row r="71" spans="1:16" ht="12.75" customHeight="1" thickBot="1">
      <c r="A71" s="13" t="str">
        <f t="shared" si="6"/>
        <v>IBVS 5672 </v>
      </c>
      <c r="B71" s="6" t="str">
        <f t="shared" si="7"/>
        <v>I</v>
      </c>
      <c r="C71" s="13">
        <f t="shared" si="8"/>
        <v>53465.807200000003</v>
      </c>
      <c r="D71" s="19" t="str">
        <f t="shared" si="9"/>
        <v>vis</v>
      </c>
      <c r="E71" s="33" t="e">
        <f>VLOOKUP(C71,Active!C$21:E$970,3,FALSE)</f>
        <v>#N/A</v>
      </c>
      <c r="F71" s="6" t="s">
        <v>87</v>
      </c>
      <c r="G71" s="19" t="str">
        <f t="shared" si="10"/>
        <v>53465.8072</v>
      </c>
      <c r="H71" s="13">
        <f t="shared" si="11"/>
        <v>22574</v>
      </c>
      <c r="I71" s="34" t="s">
        <v>254</v>
      </c>
      <c r="J71" s="35" t="s">
        <v>255</v>
      </c>
      <c r="K71" s="34" t="s">
        <v>256</v>
      </c>
      <c r="L71" s="34" t="s">
        <v>192</v>
      </c>
      <c r="M71" s="35" t="s">
        <v>99</v>
      </c>
      <c r="N71" s="35" t="s">
        <v>100</v>
      </c>
      <c r="O71" s="36" t="s">
        <v>257</v>
      </c>
      <c r="P71" s="37" t="s">
        <v>258</v>
      </c>
    </row>
    <row r="72" spans="1:16" ht="12.75" customHeight="1" thickBot="1">
      <c r="A72" s="13" t="str">
        <f t="shared" si="6"/>
        <v>OEJV 0107 </v>
      </c>
      <c r="B72" s="6" t="str">
        <f t="shared" si="7"/>
        <v>I</v>
      </c>
      <c r="C72" s="13">
        <f t="shared" si="8"/>
        <v>54931.363299999997</v>
      </c>
      <c r="D72" s="19" t="str">
        <f t="shared" si="9"/>
        <v>vis</v>
      </c>
      <c r="E72" s="33" t="e">
        <f>VLOOKUP(C72,Active!C$21:E$970,3,FALSE)</f>
        <v>#N/A</v>
      </c>
      <c r="F72" s="6" t="s">
        <v>87</v>
      </c>
      <c r="G72" s="19" t="str">
        <f t="shared" si="10"/>
        <v>54931.3633</v>
      </c>
      <c r="H72" s="13">
        <f t="shared" si="11"/>
        <v>26483</v>
      </c>
      <c r="I72" s="34" t="s">
        <v>324</v>
      </c>
      <c r="J72" s="35" t="s">
        <v>325</v>
      </c>
      <c r="K72" s="34" t="s">
        <v>326</v>
      </c>
      <c r="L72" s="34" t="s">
        <v>327</v>
      </c>
      <c r="M72" s="35" t="s">
        <v>173</v>
      </c>
      <c r="N72" s="35" t="s">
        <v>328</v>
      </c>
      <c r="O72" s="36" t="s">
        <v>329</v>
      </c>
      <c r="P72" s="37" t="s">
        <v>330</v>
      </c>
    </row>
    <row r="73" spans="1:16" ht="12.75" customHeight="1" thickBot="1">
      <c r="A73" s="13" t="str">
        <f t="shared" si="6"/>
        <v>IBVS 5980 </v>
      </c>
      <c r="B73" s="6" t="str">
        <f t="shared" si="7"/>
        <v>II</v>
      </c>
      <c r="C73" s="13">
        <f t="shared" si="8"/>
        <v>55180.4928</v>
      </c>
      <c r="D73" s="19" t="str">
        <f t="shared" si="9"/>
        <v>vis</v>
      </c>
      <c r="E73" s="33">
        <f>VLOOKUP(C73,Active!C$21:E$970,3,FALSE)</f>
        <v>27147.530933040653</v>
      </c>
      <c r="F73" s="6" t="s">
        <v>87</v>
      </c>
      <c r="G73" s="19" t="str">
        <f t="shared" si="10"/>
        <v>55180.4928</v>
      </c>
      <c r="H73" s="13">
        <f t="shared" si="11"/>
        <v>27147.5</v>
      </c>
      <c r="I73" s="34" t="s">
        <v>331</v>
      </c>
      <c r="J73" s="35" t="s">
        <v>332</v>
      </c>
      <c r="K73" s="34" t="s">
        <v>333</v>
      </c>
      <c r="L73" s="34" t="s">
        <v>334</v>
      </c>
      <c r="M73" s="35" t="s">
        <v>173</v>
      </c>
      <c r="N73" s="35" t="s">
        <v>87</v>
      </c>
      <c r="O73" s="36" t="s">
        <v>280</v>
      </c>
      <c r="P73" s="37" t="s">
        <v>335</v>
      </c>
    </row>
    <row r="74" spans="1:16" ht="12.75" customHeight="1" thickBot="1">
      <c r="A74" s="13" t="str">
        <f t="shared" si="6"/>
        <v>IBVS 5980 </v>
      </c>
      <c r="B74" s="6" t="str">
        <f t="shared" si="7"/>
        <v>I</v>
      </c>
      <c r="C74" s="13">
        <f t="shared" si="8"/>
        <v>55212.547400000003</v>
      </c>
      <c r="D74" s="19" t="str">
        <f t="shared" si="9"/>
        <v>vis</v>
      </c>
      <c r="E74" s="33">
        <f>VLOOKUP(C74,Active!C$21:E$970,3,FALSE)</f>
        <v>27233.028729038735</v>
      </c>
      <c r="F74" s="6" t="s">
        <v>87</v>
      </c>
      <c r="G74" s="19" t="str">
        <f t="shared" si="10"/>
        <v>55212.5474</v>
      </c>
      <c r="H74" s="13">
        <f t="shared" si="11"/>
        <v>27233</v>
      </c>
      <c r="I74" s="34" t="s">
        <v>336</v>
      </c>
      <c r="J74" s="35" t="s">
        <v>337</v>
      </c>
      <c r="K74" s="34" t="s">
        <v>338</v>
      </c>
      <c r="L74" s="34" t="s">
        <v>339</v>
      </c>
      <c r="M74" s="35" t="s">
        <v>173</v>
      </c>
      <c r="N74" s="35" t="s">
        <v>328</v>
      </c>
      <c r="O74" s="36" t="s">
        <v>280</v>
      </c>
      <c r="P74" s="37" t="s">
        <v>335</v>
      </c>
    </row>
    <row r="75" spans="1:16" ht="12.75" customHeight="1" thickBot="1">
      <c r="A75" s="13" t="str">
        <f t="shared" si="6"/>
        <v>IBVS 6044 </v>
      </c>
      <c r="B75" s="6" t="str">
        <f t="shared" si="7"/>
        <v>I</v>
      </c>
      <c r="C75" s="13">
        <f t="shared" si="8"/>
        <v>55622.333299999998</v>
      </c>
      <c r="D75" s="19" t="str">
        <f t="shared" si="9"/>
        <v>vis</v>
      </c>
      <c r="E75" s="33">
        <f>VLOOKUP(C75,Active!C$21:E$970,3,FALSE)</f>
        <v>28326.032269282128</v>
      </c>
      <c r="F75" s="6" t="s">
        <v>87</v>
      </c>
      <c r="G75" s="19" t="str">
        <f t="shared" si="10"/>
        <v>55622.3333</v>
      </c>
      <c r="H75" s="13">
        <f t="shared" si="11"/>
        <v>28326</v>
      </c>
      <c r="I75" s="34" t="s">
        <v>353</v>
      </c>
      <c r="J75" s="35" t="s">
        <v>354</v>
      </c>
      <c r="K75" s="34" t="s">
        <v>355</v>
      </c>
      <c r="L75" s="34" t="s">
        <v>356</v>
      </c>
      <c r="M75" s="35" t="s">
        <v>173</v>
      </c>
      <c r="N75" s="35" t="s">
        <v>87</v>
      </c>
      <c r="O75" s="36" t="s">
        <v>280</v>
      </c>
      <c r="P75" s="37" t="s">
        <v>357</v>
      </c>
    </row>
    <row r="76" spans="1:16">
      <c r="B76" s="6"/>
      <c r="E76" s="33"/>
      <c r="F76" s="6"/>
    </row>
    <row r="77" spans="1:16">
      <c r="B77" s="6"/>
      <c r="E77" s="33"/>
      <c r="F77" s="6"/>
    </row>
    <row r="78" spans="1:16">
      <c r="B78" s="6"/>
      <c r="E78" s="33"/>
      <c r="F78" s="6"/>
    </row>
    <row r="79" spans="1:16">
      <c r="B79" s="6"/>
      <c r="E79" s="33"/>
      <c r="F79" s="6"/>
    </row>
    <row r="80" spans="1:16">
      <c r="B80" s="6"/>
      <c r="E80" s="33"/>
      <c r="F80" s="6"/>
    </row>
    <row r="81" spans="2:6">
      <c r="B81" s="6"/>
      <c r="E81" s="33"/>
      <c r="F81" s="6"/>
    </row>
    <row r="82" spans="2:6">
      <c r="B82" s="6"/>
      <c r="E82" s="33"/>
      <c r="F82" s="6"/>
    </row>
    <row r="83" spans="2:6">
      <c r="B83" s="6"/>
      <c r="E83" s="33"/>
      <c r="F83" s="6"/>
    </row>
    <row r="84" spans="2:6">
      <c r="B84" s="6"/>
      <c r="E84" s="33"/>
      <c r="F84" s="6"/>
    </row>
    <row r="85" spans="2:6">
      <c r="B85" s="6"/>
      <c r="E85" s="33"/>
      <c r="F85" s="6"/>
    </row>
    <row r="86" spans="2:6">
      <c r="B86" s="6"/>
      <c r="E86" s="33"/>
      <c r="F86" s="6"/>
    </row>
    <row r="87" spans="2:6">
      <c r="B87" s="6"/>
      <c r="E87" s="33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</sheetData>
  <phoneticPr fontId="7" type="noConversion"/>
  <hyperlinks>
    <hyperlink ref="P63" r:id="rId1" display="http://www.konkoly.hu/cgi-bin/IBVS?2343" xr:uid="{00000000-0004-0000-0200-000000000000}"/>
    <hyperlink ref="P11" r:id="rId2" display="http://www.konkoly.hu/cgi-bin/IBVS?2344" xr:uid="{00000000-0004-0000-0200-000001000000}"/>
    <hyperlink ref="P12" r:id="rId3" display="http://www.konkoly.hu/cgi-bin/IBVS?2344" xr:uid="{00000000-0004-0000-0200-000002000000}"/>
    <hyperlink ref="P64" r:id="rId4" display="http://www.bav-astro.de/sfs/BAVM_link.php?BAVMnr=68" xr:uid="{00000000-0004-0000-0200-000003000000}"/>
    <hyperlink ref="P13" r:id="rId5" display="http://www.bav-astro.de/sfs/BAVM_link.php?BAVMnr=91" xr:uid="{00000000-0004-0000-0200-000004000000}"/>
    <hyperlink ref="P14" r:id="rId6" display="http://www.bav-astro.de/sfs/BAVM_link.php?BAVMnr=91" xr:uid="{00000000-0004-0000-0200-000005000000}"/>
    <hyperlink ref="P15" r:id="rId7" display="http://www.bav-astro.de/sfs/BAVM_link.php?BAVMnr=91" xr:uid="{00000000-0004-0000-0200-000006000000}"/>
    <hyperlink ref="P16" r:id="rId8" display="http://www.bav-astro.de/sfs/BAVM_link.php?BAVMnr=91" xr:uid="{00000000-0004-0000-0200-000007000000}"/>
    <hyperlink ref="P17" r:id="rId9" display="http://www.bav-astro.de/sfs/BAVM_link.php?BAVMnr=99" xr:uid="{00000000-0004-0000-0200-000008000000}"/>
    <hyperlink ref="P18" r:id="rId10" display="http://www.bav-astro.de/sfs/BAVM_link.php?BAVMnr=117" xr:uid="{00000000-0004-0000-0200-000009000000}"/>
    <hyperlink ref="P19" r:id="rId11" display="http://www.bav-astro.de/sfs/BAVM_link.php?BAVMnr=152" xr:uid="{00000000-0004-0000-0200-00000A000000}"/>
    <hyperlink ref="P20" r:id="rId12" display="http://www.bav-astro.de/sfs/BAVM_link.php?BAVMnr=152" xr:uid="{00000000-0004-0000-0200-00000B000000}"/>
    <hyperlink ref="P67" r:id="rId13" display="http://vsolj.cetus-net.org/no40.pdf" xr:uid="{00000000-0004-0000-0200-00000C000000}"/>
    <hyperlink ref="P68" r:id="rId14" display="http://vsolj.cetus-net.org/no40.pdf" xr:uid="{00000000-0004-0000-0200-00000D000000}"/>
    <hyperlink ref="P21" r:id="rId15" display="http://www.bav-astro.de/sfs/BAVM_link.php?BAVMnr=152" xr:uid="{00000000-0004-0000-0200-00000E000000}"/>
    <hyperlink ref="P22" r:id="rId16" display="http://www.bav-astro.de/sfs/BAVM_link.php?BAVMnr=158" xr:uid="{00000000-0004-0000-0200-00000F000000}"/>
    <hyperlink ref="P28" r:id="rId17" display="http://www.bav-astro.de/sfs/BAVM_link.php?BAVMnr=158" xr:uid="{00000000-0004-0000-0200-000010000000}"/>
    <hyperlink ref="P29" r:id="rId18" display="http://www.bav-astro.de/sfs/BAVM_link.php?BAVMnr=158" xr:uid="{00000000-0004-0000-0200-000011000000}"/>
    <hyperlink ref="P30" r:id="rId19" display="http://www.bav-astro.de/sfs/BAVM_link.php?BAVMnr=172" xr:uid="{00000000-0004-0000-0200-000012000000}"/>
    <hyperlink ref="P31" r:id="rId20" display="http://www.bav-astro.de/sfs/BAVM_link.php?BAVMnr=158" xr:uid="{00000000-0004-0000-0200-000013000000}"/>
    <hyperlink ref="P33" r:id="rId21" display="http://www.konkoly.hu/cgi-bin/IBVS?5493" xr:uid="{00000000-0004-0000-0200-000014000000}"/>
    <hyperlink ref="P70" r:id="rId22" display="http://www.konkoly.hu/cgi-bin/IBVS?5602" xr:uid="{00000000-0004-0000-0200-000015000000}"/>
    <hyperlink ref="P34" r:id="rId23" display="http://www.bav-astro.de/sfs/BAVM_link.php?BAVMnr=172" xr:uid="{00000000-0004-0000-0200-000016000000}"/>
    <hyperlink ref="P35" r:id="rId24" display="http://www.bav-astro.de/sfs/BAVM_link.php?BAVMnr=173" xr:uid="{00000000-0004-0000-0200-000017000000}"/>
    <hyperlink ref="P36" r:id="rId25" display="http://www.bav-astro.de/sfs/BAVM_link.php?BAVMnr=172" xr:uid="{00000000-0004-0000-0200-000018000000}"/>
    <hyperlink ref="P37" r:id="rId26" display="http://www.bav-astro.de/sfs/BAVM_link.php?BAVMnr=173" xr:uid="{00000000-0004-0000-0200-000019000000}"/>
    <hyperlink ref="P38" r:id="rId27" display="http://www.konkoly.hu/cgi-bin/IBVS?5623" xr:uid="{00000000-0004-0000-0200-00001A000000}"/>
    <hyperlink ref="P39" r:id="rId28" display="http://www.konkoly.hu/cgi-bin/IBVS?5623" xr:uid="{00000000-0004-0000-0200-00001B000000}"/>
    <hyperlink ref="P71" r:id="rId29" display="http://www.konkoly.hu/cgi-bin/IBVS?5672" xr:uid="{00000000-0004-0000-0200-00001C000000}"/>
    <hyperlink ref="P40" r:id="rId30" display="http://www.bav-astro.de/sfs/BAVM_link.php?BAVMnr=178" xr:uid="{00000000-0004-0000-0200-00001D000000}"/>
    <hyperlink ref="P41" r:id="rId31" display="http://www.konkoly.hu/cgi-bin/IBVS?5814" xr:uid="{00000000-0004-0000-0200-00001E000000}"/>
    <hyperlink ref="P42" r:id="rId32" display="http://www.bav-astro.de/sfs/BAVM_link.php?BAVMnr=186" xr:uid="{00000000-0004-0000-0200-00001F000000}"/>
    <hyperlink ref="P43" r:id="rId33" display="http://www.konkoly.hu/cgi-bin/IBVS?5898" xr:uid="{00000000-0004-0000-0200-000020000000}"/>
    <hyperlink ref="P44" r:id="rId34" display="http://www.bav-astro.de/sfs/BAVM_link.php?BAVMnr=209" xr:uid="{00000000-0004-0000-0200-000021000000}"/>
    <hyperlink ref="P45" r:id="rId35" display="http://www.konkoly.hu/cgi-bin/IBVS?5898" xr:uid="{00000000-0004-0000-0200-000022000000}"/>
    <hyperlink ref="P46" r:id="rId36" display="http://www.konkoly.hu/cgi-bin/IBVS?5898" xr:uid="{00000000-0004-0000-0200-000023000000}"/>
    <hyperlink ref="P47" r:id="rId37" display="http://www.konkoly.hu/cgi-bin/IBVS?5898" xr:uid="{00000000-0004-0000-0200-000024000000}"/>
    <hyperlink ref="P48" r:id="rId38" display="http://www.bav-astro.de/sfs/BAVM_link.php?BAVMnr=201" xr:uid="{00000000-0004-0000-0200-000025000000}"/>
    <hyperlink ref="P49" r:id="rId39" display="http://www.bav-astro.de/sfs/BAVM_link.php?BAVMnr=201" xr:uid="{00000000-0004-0000-0200-000026000000}"/>
    <hyperlink ref="P50" r:id="rId40" display="http://www.konkoly.hu/cgi-bin/IBVS?5875" xr:uid="{00000000-0004-0000-0200-000027000000}"/>
    <hyperlink ref="P51" r:id="rId41" display="http://www.konkoly.hu/cgi-bin/IBVS?5898" xr:uid="{00000000-0004-0000-0200-000028000000}"/>
    <hyperlink ref="P52" r:id="rId42" display="http://www.konkoly.hu/cgi-bin/IBVS?5894" xr:uid="{00000000-0004-0000-0200-000029000000}"/>
    <hyperlink ref="P53" r:id="rId43" display="http://www.konkoly.hu/cgi-bin/IBVS?5898" xr:uid="{00000000-0004-0000-0200-00002A000000}"/>
    <hyperlink ref="P72" r:id="rId44" display="http://var.astro.cz/oejv/issues/oejv0107.pdf" xr:uid="{00000000-0004-0000-0200-00002B000000}"/>
    <hyperlink ref="P73" r:id="rId45" display="http://www.konkoly.hu/cgi-bin/IBVS?5980" xr:uid="{00000000-0004-0000-0200-00002C000000}"/>
    <hyperlink ref="P74" r:id="rId46" display="http://www.konkoly.hu/cgi-bin/IBVS?5980" xr:uid="{00000000-0004-0000-0200-00002D000000}"/>
    <hyperlink ref="P55" r:id="rId47" display="http://www.konkoly.hu/cgi-bin/IBVS?5945" xr:uid="{00000000-0004-0000-0200-00002E000000}"/>
    <hyperlink ref="P56" r:id="rId48" display="http://www.bav-astro.de/sfs/BAVM_link.php?BAVMnr=214" xr:uid="{00000000-0004-0000-0200-00002F000000}"/>
    <hyperlink ref="P57" r:id="rId49" display="http://www.konkoly.hu/cgi-bin/IBVS?5992" xr:uid="{00000000-0004-0000-0200-000030000000}"/>
    <hyperlink ref="P75" r:id="rId50" display="http://www.konkoly.hu/cgi-bin/IBVS?6044" xr:uid="{00000000-0004-0000-0200-000031000000}"/>
    <hyperlink ref="P58" r:id="rId51" display="http://www.konkoly.hu/cgi-bin/IBVS?6029" xr:uid="{00000000-0004-0000-0200-000032000000}"/>
    <hyperlink ref="P59" r:id="rId52" display="http://www.konkoly.hu/cgi-bin/IBVS?6029" xr:uid="{00000000-0004-0000-0200-000033000000}"/>
    <hyperlink ref="P60" r:id="rId53" display="http://www.konkoly.hu/cgi-bin/IBVS?6063" xr:uid="{00000000-0004-0000-0200-000034000000}"/>
    <hyperlink ref="P61" r:id="rId54" display="http://www.bav-astro.de/sfs/BAVM_link.php?BAVMnr=239" xr:uid="{00000000-0004-0000-0200-000035000000}"/>
    <hyperlink ref="P62" r:id="rId55" display="http://www.konkoly.hu/cgi-bin/IBVS?6131" xr:uid="{00000000-0004-0000-0200-000036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2024-02-18T05:16:25Z</dcterms:modified>
</cp:coreProperties>
</file>