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5E4C2FC-8983-41C8-A12D-F648615F30B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5" i="1"/>
  <c r="C17" i="1"/>
  <c r="E24" i="1"/>
  <c r="F24" i="1"/>
  <c r="G24" i="1"/>
  <c r="H24" i="1"/>
  <c r="E21" i="1"/>
  <c r="F21" i="1"/>
  <c r="G21" i="1"/>
  <c r="H21" i="1"/>
  <c r="E23" i="1"/>
  <c r="F23" i="1"/>
  <c r="G23" i="1"/>
  <c r="H23" i="1"/>
  <c r="E22" i="1"/>
  <c r="F22" i="1"/>
  <c r="G22" i="1"/>
  <c r="H22" i="1"/>
  <c r="Q24" i="1"/>
  <c r="Q21" i="1"/>
  <c r="Q23" i="1"/>
  <c r="Q22" i="1"/>
  <c r="C12" i="1"/>
  <c r="C16" i="1" l="1"/>
  <c r="D18" i="1" s="1"/>
  <c r="C11" i="1"/>
  <c r="O23" i="1" l="1"/>
  <c r="O24" i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<sst xmlns="http://schemas.openxmlformats.org/spreadsheetml/2006/main" count="53" uniqueCount="46">
  <si>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</si>
  <si>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</si>
  <si>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</si>
  <si>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</si>
  <si>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</si>
  <si>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</si>
  <si>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</si>
  <si>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</si>
  <si>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</si>
  <si>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</si>
  <si>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</si>
  <si>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</si>
  <si>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</si>
  <si>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</si>
  <si>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</si>
  <si>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</si>
  <si>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</si>
  <si>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</si>
  <si>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</si>
  <si>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</si>
  <si>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</si>
  <si>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</si>
  <si>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</si>
  <si>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</si>
  <si>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</si>
  <si>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</si>
  <si>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</si>
  <si>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</si>
  <si>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</si>
  <si>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</si>
  <si>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Clausen 2001</t>
  </si>
  <si>
    <t>not avail.</t>
  </si>
  <si>
    <t>I</t>
  </si>
  <si>
    <t>II</t>
  </si>
  <si>
    <t>2001A&amp;A...374..980C</t>
  </si>
  <si>
    <t># of data points:</t>
  </si>
  <si>
    <t>EA</t>
  </si>
  <si>
    <t>UV LMi / GSC 02515-00562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</si>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</sst>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UV LMi - O-C Diagr.</a:t>
            </a:r>
          </a:p>
        </c:rich>
      </c:tx>
      <c:layout>
        <c:manualLayout>
          <c:xMode val="edge"/>
          <c:yMode val="edge"/>
          <c:x val="0.345041756144118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1412251004856"/>
          <c:y val="0.12163128545102077"/>
          <c:w val="0.78220687993710936"/>
          <c:h val="0.6664544591500530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Active!$D$21:$D$35</c:f>
                <c:numCache>
                  <c:formatCode>General</c:formatCode>
                  <c:ptCount val="15"/>
                  <c:pt idx="0">
                    <c:v>2.9999999999999997E-4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  <c:pt idx="0">
                    <c:v>2.9999999999999997E-4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-8.5</c:v>
                </c:pt>
                <c:pt idx="1">
                  <c:v>0</c:v>
                </c:pt>
                <c:pt idx="2">
                  <c:v>17.5</c:v>
                </c:pt>
                <c:pt idx="3">
                  <c:v>96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-1.2904999966849573E-3</c:v>
                </c:pt>
                <c:pt idx="1">
                  <c:v>0</c:v>
                </c:pt>
                <c:pt idx="2">
                  <c:v>1.2749999586958438E-4</c:v>
                </c:pt>
                <c:pt idx="3">
                  <c:v>-6.7199999466538429E-4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D5-47AF-9841-9E65F6C922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2.9999999999999997E-4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2.9999999999999997E-4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-8.5</c:v>
                </c:pt>
                <c:pt idx="1">
                  <c:v>0</c:v>
                </c:pt>
                <c:pt idx="2">
                  <c:v>17.5</c:v>
                </c:pt>
                <c:pt idx="3">
                  <c:v>96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D5-47AF-9841-9E65F6C9226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2.9999999999999997E-4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2.9999999999999997E-4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-8.5</c:v>
                </c:pt>
                <c:pt idx="1">
                  <c:v>0</c:v>
                </c:pt>
                <c:pt idx="2">
                  <c:v>17.5</c:v>
                </c:pt>
                <c:pt idx="3">
                  <c:v>96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D5-47AF-9841-9E65F6C9226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2.9999999999999997E-4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2.9999999999999997E-4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-8.5</c:v>
                </c:pt>
                <c:pt idx="1">
                  <c:v>0</c:v>
                </c:pt>
                <c:pt idx="2">
                  <c:v>17.5</c:v>
                </c:pt>
                <c:pt idx="3">
                  <c:v>96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D5-47AF-9841-9E65F6C9226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2.9999999999999997E-4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2.9999999999999997E-4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-8.5</c:v>
                </c:pt>
                <c:pt idx="1">
                  <c:v>0</c:v>
                </c:pt>
                <c:pt idx="2">
                  <c:v>17.5</c:v>
                </c:pt>
                <c:pt idx="3">
                  <c:v>96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D5-47AF-9841-9E65F6C922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2.9999999999999997E-4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2.9999999999999997E-4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-8.5</c:v>
                </c:pt>
                <c:pt idx="1">
                  <c:v>0</c:v>
                </c:pt>
                <c:pt idx="2">
                  <c:v>17.5</c:v>
                </c:pt>
                <c:pt idx="3">
                  <c:v>96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D5-47AF-9841-9E65F6C922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2.9999999999999997E-4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2.9999999999999997E-4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-8.5</c:v>
                </c:pt>
                <c:pt idx="1">
                  <c:v>0</c:v>
                </c:pt>
                <c:pt idx="2">
                  <c:v>17.5</c:v>
                </c:pt>
                <c:pt idx="3">
                  <c:v>96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D5-47AF-9841-9E65F6C922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-8.5</c:v>
                </c:pt>
                <c:pt idx="1">
                  <c:v>0</c:v>
                </c:pt>
                <c:pt idx="2">
                  <c:v>17.5</c:v>
                </c:pt>
                <c:pt idx="3">
                  <c:v>96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-4.4277945782282942E-4</c:v>
                </c:pt>
                <c:pt idx="1">
                  <c:v>-4.466859211006009E-4</c:v>
                </c:pt>
                <c:pt idx="2">
                  <c:v>-4.5472863961365983E-4</c:v>
                </c:pt>
                <c:pt idx="3">
                  <c:v>-4.90805976943667E-4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D5-47AF-9841-9E65F6C9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553288"/>
        <c:axId val="1"/>
      </c:scatterChart>
      <c:valAx>
        <c:axId val="874553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338908049716927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553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842975206611566E-2"/>
          <c:y val="0.91874999999999996"/>
          <c:w val="0.9028934296436085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9524</xdr:rowOff>
    </xdr:from>
    <xdr:to>
      <xdr:col>18</xdr:col>
      <xdr:colOff>485775</xdr:colOff>
      <xdr:row>18</xdr:row>
      <xdr:rowOff>133349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A0E0599-6845-EDCD-B298-3F46F4F82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3" sqref="E1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s="3" customFormat="1" ht="12.95" customHeight="1" x14ac:dyDescent="0.2">
      <c r="A2" s="3" t="s">
        <v>26</v>
      </c>
      <c r="B2" s="4" t="s">
        <v>36</v>
      </c>
    </row>
    <row r="3" spans="1:7" s="3" customFormat="1" ht="12.95" customHeight="1" x14ac:dyDescent="0.2"/>
    <row r="4" spans="1:7" s="3" customFormat="1" ht="12.95" customHeight="1" x14ac:dyDescent="0.2">
      <c r="A4" s="5" t="s">
        <v>0</v>
      </c>
      <c r="C4" s="6" t="s">
        <v>31</v>
      </c>
      <c r="D4" s="7" t="s">
        <v>31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">
        <v>50854.7742</v>
      </c>
      <c r="D7" s="3" t="s">
        <v>34</v>
      </c>
    </row>
    <row r="8" spans="1:7" s="3" customFormat="1" ht="12.95" customHeight="1" x14ac:dyDescent="0.2">
      <c r="A8" s="3" t="s">
        <v>3</v>
      </c>
      <c r="C8" s="3">
        <v>3.8743069999999999</v>
      </c>
    </row>
    <row r="9" spans="1:7" s="3" customFormat="1" ht="12.95" customHeight="1" x14ac:dyDescent="0.2">
      <c r="A9" s="8" t="s">
        <v>38</v>
      </c>
      <c r="C9" s="9">
        <v>-9.5</v>
      </c>
      <c r="D9" s="3" t="s">
        <v>39</v>
      </c>
    </row>
    <row r="10" spans="1:7" s="3" customFormat="1" ht="12.95" customHeight="1" thickBot="1" x14ac:dyDescent="0.25">
      <c r="C10" s="10" t="s">
        <v>22</v>
      </c>
      <c r="D10" s="10" t="s">
        <v>23</v>
      </c>
    </row>
    <row r="11" spans="1:7" s="3" customFormat="1" ht="12.95" customHeight="1" x14ac:dyDescent="0.2">
      <c r="A11" s="3" t="s">
        <v>16</v>
      </c>
      <c r="C11" s="11">
        <f ca="1">INTERCEPT(INDIRECT($G$11):G975,INDIRECT($F$11):F975)</f>
        <v>-4.466859211006009E-4</v>
      </c>
      <c r="D11" s="12"/>
      <c r="F11" s="13" t="str">
        <f>"F"&amp;E19</f>
        <v>F21</v>
      </c>
      <c r="G11" s="11" t="str">
        <f>"G"&amp;E19</f>
        <v>G21</v>
      </c>
    </row>
    <row r="12" spans="1:7" s="3" customFormat="1" ht="12.95" customHeight="1" x14ac:dyDescent="0.2">
      <c r="A12" s="3" t="s">
        <v>17</v>
      </c>
      <c r="C12" s="11">
        <f ca="1">SLOPE(INDIRECT($G$11):G975,INDIRECT($F$11):F975)</f>
        <v>-4.5958391503193823E-7</v>
      </c>
      <c r="D12" s="12"/>
    </row>
    <row r="13" spans="1:7" s="3" customFormat="1" ht="12.95" customHeight="1" x14ac:dyDescent="0.2">
      <c r="A13" s="3" t="s">
        <v>21</v>
      </c>
      <c r="C13" s="12" t="s">
        <v>14</v>
      </c>
      <c r="D13" s="12"/>
    </row>
    <row r="14" spans="1:7" s="3" customFormat="1" ht="12.95" customHeight="1" x14ac:dyDescent="0.2"/>
    <row r="15" spans="1:7" s="3" customFormat="1" ht="12.95" customHeight="1" x14ac:dyDescent="0.2">
      <c r="A15" s="14" t="s">
        <v>18</v>
      </c>
      <c r="C15" s="15">
        <f ca="1">(C7+C11)+(C8+C12)*INT(MAX(F21:F3516))</f>
        <v>51226.707181194019</v>
      </c>
      <c r="D15" s="16" t="s">
        <v>40</v>
      </c>
      <c r="E15" s="17">
        <f ca="1">TODAY()+15018.5-B9/24</f>
        <v>60358.5</v>
      </c>
    </row>
    <row r="16" spans="1:7" s="3" customFormat="1" ht="12.95" customHeight="1" x14ac:dyDescent="0.2">
      <c r="A16" s="5" t="s">
        <v>4</v>
      </c>
      <c r="C16" s="18">
        <f ca="1">+C8+C12</f>
        <v>3.874306540416085</v>
      </c>
      <c r="D16" s="16" t="s">
        <v>41</v>
      </c>
      <c r="E16" s="17">
        <f ca="1">ROUND(2*(E15-C15)/C16,0)/2+1</f>
        <v>2358</v>
      </c>
    </row>
    <row r="17" spans="1:18" s="3" customFormat="1" ht="12.95" customHeight="1" thickBot="1" x14ac:dyDescent="0.25">
      <c r="A17" s="16" t="s">
        <v>35</v>
      </c>
      <c r="C17" s="3">
        <f>COUNT(C21:C2174)</f>
        <v>4</v>
      </c>
      <c r="D17" s="16" t="s">
        <v>42</v>
      </c>
      <c r="E17" s="19">
        <f ca="1">+C15+C16*E16-15018.5-C9/24</f>
        <v>45344.21783682848</v>
      </c>
    </row>
    <row r="18" spans="1:18" s="3" customFormat="1" ht="12.95" customHeight="1" x14ac:dyDescent="0.2">
      <c r="A18" s="5" t="s">
        <v>5</v>
      </c>
      <c r="C18" s="20">
        <f ca="1">+C15</f>
        <v>51226.707181194019</v>
      </c>
      <c r="D18" s="21">
        <f ca="1">+C16</f>
        <v>3.874306540416085</v>
      </c>
      <c r="E18" s="22" t="s">
        <v>43</v>
      </c>
    </row>
    <row r="19" spans="1:18" s="3" customFormat="1" ht="12.95" customHeight="1" thickTop="1" x14ac:dyDescent="0.2">
      <c r="A19" s="23" t="s">
        <v>44</v>
      </c>
      <c r="E19" s="24">
        <v>21</v>
      </c>
    </row>
    <row r="20" spans="1:18" s="3" customFormat="1" ht="12.95" customHeight="1" thickBot="1" x14ac:dyDescent="0.25">
      <c r="A20" s="10" t="s">
        <v>6</v>
      </c>
      <c r="B20" s="10" t="s">
        <v>7</v>
      </c>
      <c r="C20" s="10" t="s">
        <v>8</v>
      </c>
      <c r="D20" s="10" t="s">
        <v>13</v>
      </c>
      <c r="E20" s="10" t="s">
        <v>9</v>
      </c>
      <c r="F20" s="10" t="s">
        <v>10</v>
      </c>
      <c r="G20" s="10" t="s">
        <v>11</v>
      </c>
      <c r="H20" s="25" t="s">
        <v>12</v>
      </c>
      <c r="I20" s="25" t="s">
        <v>45</v>
      </c>
      <c r="J20" s="25" t="s">
        <v>19</v>
      </c>
      <c r="K20" s="25" t="s">
        <v>20</v>
      </c>
      <c r="L20" s="25" t="s">
        <v>27</v>
      </c>
      <c r="M20" s="25" t="s">
        <v>28</v>
      </c>
      <c r="N20" s="25" t="s">
        <v>29</v>
      </c>
      <c r="O20" s="25" t="s">
        <v>25</v>
      </c>
      <c r="P20" s="26" t="s">
        <v>24</v>
      </c>
      <c r="Q20" s="10" t="s">
        <v>15</v>
      </c>
    </row>
    <row r="21" spans="1:18" s="3" customFormat="1" ht="12.95" customHeight="1" x14ac:dyDescent="0.2">
      <c r="A21" s="3" t="s">
        <v>30</v>
      </c>
      <c r="B21" s="27" t="s">
        <v>33</v>
      </c>
      <c r="C21" s="28">
        <v>50821.8413</v>
      </c>
      <c r="D21" s="28">
        <v>2.9999999999999997E-4</v>
      </c>
      <c r="E21" s="3">
        <f>+(C21-C$7)/C$8</f>
        <v>-8.5003330918277236</v>
      </c>
      <c r="F21" s="3">
        <f>ROUND(2*E21,0)/2</f>
        <v>-8.5</v>
      </c>
      <c r="G21" s="3">
        <f>+C21-(C$7+F21*C$8)</f>
        <v>-1.2904999966849573E-3</v>
      </c>
      <c r="H21" s="3">
        <f>+G21</f>
        <v>-1.2904999966849573E-3</v>
      </c>
      <c r="O21" s="3">
        <f ca="1">+C$11+C$12*$F21</f>
        <v>-4.4277945782282942E-4</v>
      </c>
      <c r="Q21" s="29">
        <f>+C21-15018.5</f>
        <v>35803.3413</v>
      </c>
      <c r="R21" s="3" t="s">
        <v>34</v>
      </c>
    </row>
    <row r="22" spans="1:18" s="3" customFormat="1" ht="12.95" customHeight="1" x14ac:dyDescent="0.2">
      <c r="A22" s="3" t="s">
        <v>30</v>
      </c>
      <c r="B22" s="12" t="s">
        <v>32</v>
      </c>
      <c r="C22" s="28">
        <v>50854.7742</v>
      </c>
      <c r="D22" s="28">
        <v>1E-4</v>
      </c>
      <c r="E22" s="3">
        <f>+(C22-C$7)/C$8</f>
        <v>0</v>
      </c>
      <c r="F22" s="3">
        <f>ROUND(2*E22,0)/2</f>
        <v>0</v>
      </c>
      <c r="G22" s="3">
        <f>+C22-(C$7+F22*C$8)</f>
        <v>0</v>
      </c>
      <c r="H22" s="3">
        <f>+G22</f>
        <v>0</v>
      </c>
      <c r="O22" s="3">
        <f ca="1">+C$11+C$12*$F22</f>
        <v>-4.466859211006009E-4</v>
      </c>
      <c r="Q22" s="29">
        <f>+C22-15018.5</f>
        <v>35836.2742</v>
      </c>
    </row>
    <row r="23" spans="1:18" s="3" customFormat="1" ht="12.95" customHeight="1" x14ac:dyDescent="0.2">
      <c r="A23" s="3" t="s">
        <v>30</v>
      </c>
      <c r="B23" s="12" t="s">
        <v>33</v>
      </c>
      <c r="C23" s="28">
        <v>50922.574699999997</v>
      </c>
      <c r="D23" s="28">
        <v>1E-4</v>
      </c>
      <c r="E23" s="3">
        <f>+(C23-C$7)/C$8</f>
        <v>17.500032909110598</v>
      </c>
      <c r="F23" s="3">
        <f>ROUND(2*E23,0)/2</f>
        <v>17.5</v>
      </c>
      <c r="G23" s="3">
        <f>+C23-(C$7+F23*C$8)</f>
        <v>1.2749999586958438E-4</v>
      </c>
      <c r="H23" s="3">
        <f>+G23</f>
        <v>1.2749999586958438E-4</v>
      </c>
      <c r="O23" s="3">
        <f ca="1">+C$11+C$12*$F23</f>
        <v>-4.5472863961365983E-4</v>
      </c>
      <c r="Q23" s="29">
        <f>+C23-15018.5</f>
        <v>35904.074699999997</v>
      </c>
    </row>
    <row r="24" spans="1:18" s="3" customFormat="1" ht="12.95" customHeight="1" x14ac:dyDescent="0.2">
      <c r="A24" s="3" t="s">
        <v>30</v>
      </c>
      <c r="B24" s="12" t="s">
        <v>32</v>
      </c>
      <c r="C24" s="28">
        <v>51226.707000000002</v>
      </c>
      <c r="D24" s="28">
        <v>5.0000000000000001E-4</v>
      </c>
      <c r="E24" s="3">
        <f>+(C24-C$7)/C$8</f>
        <v>95.999826549626121</v>
      </c>
      <c r="F24" s="3">
        <f>ROUND(2*E24,0)/2</f>
        <v>96</v>
      </c>
      <c r="G24" s="3">
        <f>+C24-(C$7+F24*C$8)</f>
        <v>-6.7199999466538429E-4</v>
      </c>
      <c r="H24" s="3">
        <f>+G24</f>
        <v>-6.7199999466538429E-4</v>
      </c>
      <c r="O24" s="3">
        <f ca="1">+C$11+C$12*$F24</f>
        <v>-4.90805976943667E-4</v>
      </c>
      <c r="Q24" s="29">
        <f>+C24-15018.5</f>
        <v>36208.207000000002</v>
      </c>
    </row>
    <row r="25" spans="1:18" s="3" customFormat="1" ht="12.95" customHeight="1" x14ac:dyDescent="0.2">
      <c r="B25" s="12"/>
      <c r="C25" s="28"/>
      <c r="D25" s="28"/>
      <c r="Q25" s="29"/>
    </row>
    <row r="26" spans="1:18" s="3" customFormat="1" ht="12.95" customHeight="1" x14ac:dyDescent="0.2">
      <c r="B26" s="12"/>
      <c r="C26" s="28"/>
      <c r="D26" s="28"/>
      <c r="Q26" s="29"/>
    </row>
    <row r="27" spans="1:18" s="3" customFormat="1" ht="12.95" customHeight="1" x14ac:dyDescent="0.2">
      <c r="C27" s="28"/>
      <c r="D27" s="28"/>
      <c r="Q27" s="29"/>
    </row>
    <row r="28" spans="1:18" s="3" customFormat="1" ht="12.95" customHeight="1" x14ac:dyDescent="0.2">
      <c r="C28" s="28"/>
      <c r="D28" s="28"/>
    </row>
    <row r="29" spans="1:18" s="3" customFormat="1" ht="12.95" customHeight="1" x14ac:dyDescent="0.2">
      <c r="C29" s="28"/>
      <c r="D29" s="28"/>
    </row>
    <row r="30" spans="1:18" s="3" customFormat="1" ht="12.95" customHeight="1" x14ac:dyDescent="0.2">
      <c r="C30" s="28"/>
      <c r="D30" s="28"/>
    </row>
    <row r="31" spans="1:18" s="3" customFormat="1" ht="12.95" customHeight="1" x14ac:dyDescent="0.2">
      <c r="C31" s="28"/>
      <c r="D31" s="28"/>
    </row>
    <row r="32" spans="1:18" s="3" customFormat="1" ht="12.95" customHeight="1" x14ac:dyDescent="0.2">
      <c r="C32" s="28"/>
      <c r="D32" s="28"/>
    </row>
    <row r="33" spans="3:4" s="3" customFormat="1" ht="12.95" customHeight="1" x14ac:dyDescent="0.2">
      <c r="C33" s="28"/>
      <c r="D33" s="28"/>
    </row>
    <row r="34" spans="3:4" s="3" customFormat="1" ht="12.95" customHeight="1" x14ac:dyDescent="0.2">
      <c r="C34" s="28"/>
      <c r="D34" s="28"/>
    </row>
    <row r="35" spans="3:4" s="3" customFormat="1" ht="12.95" customHeight="1" x14ac:dyDescent="0.2">
      <c r="C35" s="28"/>
      <c r="D35" s="28"/>
    </row>
    <row r="36" spans="3:4" s="3" customFormat="1" ht="12.95" customHeight="1" x14ac:dyDescent="0.2">
      <c r="C36" s="28"/>
      <c r="D36" s="28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2024-02-18T05:18:47Z</dcterms:modified>
</cp:coreProperties>
</file>