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3E32DF-4D60-4460-9E7C-6D175C22E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4" i="1"/>
  <c r="F64" i="1"/>
  <c r="G64" i="1" s="1"/>
  <c r="K64" i="1" s="1"/>
  <c r="Q64" i="1"/>
  <c r="H21" i="1"/>
  <c r="D9" i="1"/>
  <c r="C9" i="1"/>
  <c r="Q62" i="1"/>
  <c r="Q56" i="1"/>
  <c r="Q55" i="1"/>
  <c r="Q50" i="1"/>
  <c r="Q49" i="1"/>
  <c r="G44" i="2"/>
  <c r="C44" i="2"/>
  <c r="G43" i="2"/>
  <c r="C43" i="2"/>
  <c r="G42" i="2"/>
  <c r="C42" i="2"/>
  <c r="G41" i="2"/>
  <c r="C41" i="2"/>
  <c r="G40" i="2"/>
  <c r="C40" i="2"/>
  <c r="G48" i="2"/>
  <c r="C48" i="2"/>
  <c r="G47" i="2"/>
  <c r="C47" i="2"/>
  <c r="G39" i="2"/>
  <c r="C39" i="2"/>
  <c r="G38" i="2"/>
  <c r="C38" i="2"/>
  <c r="G37" i="2"/>
  <c r="C37" i="2"/>
  <c r="G36" i="2"/>
  <c r="C36" i="2"/>
  <c r="G46" i="2"/>
  <c r="C46" i="2"/>
  <c r="G45" i="2"/>
  <c r="C45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48" i="2"/>
  <c r="B48" i="2"/>
  <c r="D48" i="2"/>
  <c r="A48" i="2"/>
  <c r="H47" i="2"/>
  <c r="B47" i="2"/>
  <c r="D47" i="2"/>
  <c r="A47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46" i="2"/>
  <c r="B46" i="2"/>
  <c r="D46" i="2"/>
  <c r="A46" i="2"/>
  <c r="H45" i="2"/>
  <c r="B45" i="2"/>
  <c r="D45" i="2"/>
  <c r="A45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2" i="1"/>
  <c r="Q53" i="1"/>
  <c r="Q61" i="1"/>
  <c r="Q60" i="1"/>
  <c r="Q57" i="1"/>
  <c r="Q58" i="1"/>
  <c r="Q59" i="1"/>
  <c r="Q54" i="1"/>
  <c r="F16" i="1"/>
  <c r="C17" i="1"/>
  <c r="Q51" i="1"/>
  <c r="Q27" i="1"/>
  <c r="Q28" i="1"/>
  <c r="Q29" i="1"/>
  <c r="Q41" i="1"/>
  <c r="Q47" i="1"/>
  <c r="Q48" i="1"/>
  <c r="Q44" i="1"/>
  <c r="Q46" i="1"/>
  <c r="Q45" i="1"/>
  <c r="Q36" i="1"/>
  <c r="Q37" i="1"/>
  <c r="Q38" i="1"/>
  <c r="Q39" i="1"/>
  <c r="Q40" i="1"/>
  <c r="Q23" i="1"/>
  <c r="Q30" i="1"/>
  <c r="Q31" i="1"/>
  <c r="Q33" i="1"/>
  <c r="Q42" i="1"/>
  <c r="Q43" i="1"/>
  <c r="C7" i="1"/>
  <c r="E24" i="1"/>
  <c r="C8" i="1"/>
  <c r="Q34" i="1"/>
  <c r="Q35" i="1"/>
  <c r="Q32" i="1"/>
  <c r="Q25" i="1"/>
  <c r="Q26" i="1"/>
  <c r="Q22" i="1"/>
  <c r="Q24" i="1"/>
  <c r="Q21" i="1"/>
  <c r="E33" i="2"/>
  <c r="E38" i="2"/>
  <c r="E19" i="2"/>
  <c r="E30" i="2"/>
  <c r="F24" i="1"/>
  <c r="E12" i="2"/>
  <c r="E15" i="2"/>
  <c r="E26" i="2"/>
  <c r="E11" i="2"/>
  <c r="E21" i="2"/>
  <c r="G50" i="1"/>
  <c r="E23" i="1"/>
  <c r="F23" i="1"/>
  <c r="G43" i="1"/>
  <c r="K43" i="1"/>
  <c r="G62" i="1"/>
  <c r="K62" i="1"/>
  <c r="G53" i="1"/>
  <c r="J53" i="1"/>
  <c r="G45" i="1"/>
  <c r="J45" i="1"/>
  <c r="G39" i="1"/>
  <c r="J39" i="1"/>
  <c r="G34" i="1"/>
  <c r="J34" i="1"/>
  <c r="G33" i="1"/>
  <c r="J33" i="1"/>
  <c r="E21" i="1"/>
  <c r="F21" i="1"/>
  <c r="E50" i="1"/>
  <c r="F50" i="1"/>
  <c r="E28" i="1"/>
  <c r="F28" i="1"/>
  <c r="G28" i="1"/>
  <c r="K28" i="1"/>
  <c r="E43" i="1"/>
  <c r="F43" i="1"/>
  <c r="E62" i="1"/>
  <c r="F62" i="1"/>
  <c r="E61" i="1"/>
  <c r="F61" i="1"/>
  <c r="G61" i="1"/>
  <c r="J61" i="1"/>
  <c r="E59" i="1"/>
  <c r="F59" i="1"/>
  <c r="G59" i="1"/>
  <c r="J59" i="1"/>
  <c r="E57" i="1"/>
  <c r="E53" i="1"/>
  <c r="F53" i="1"/>
  <c r="E51" i="1"/>
  <c r="F51" i="1"/>
  <c r="G51" i="1"/>
  <c r="K51" i="1"/>
  <c r="E47" i="1"/>
  <c r="F47" i="1"/>
  <c r="G47" i="1"/>
  <c r="J47" i="1"/>
  <c r="E45" i="1"/>
  <c r="F45" i="1"/>
  <c r="E39" i="1"/>
  <c r="F39" i="1"/>
  <c r="E37" i="1"/>
  <c r="F37" i="1"/>
  <c r="G37" i="1"/>
  <c r="J37" i="1"/>
  <c r="E44" i="1"/>
  <c r="F44" i="1"/>
  <c r="G44" i="1"/>
  <c r="K44" i="1"/>
  <c r="E34" i="1"/>
  <c r="F34" i="1"/>
  <c r="E33" i="1"/>
  <c r="F33" i="1"/>
  <c r="E26" i="1"/>
  <c r="F26" i="1"/>
  <c r="G26" i="1"/>
  <c r="K26" i="1"/>
  <c r="E22" i="1"/>
  <c r="F22" i="1"/>
  <c r="G22" i="1"/>
  <c r="K22" i="1"/>
  <c r="E30" i="1"/>
  <c r="F30" i="1"/>
  <c r="G30" i="1"/>
  <c r="K30" i="1"/>
  <c r="E56" i="1"/>
  <c r="F56" i="1"/>
  <c r="G56" i="1"/>
  <c r="K56" i="1"/>
  <c r="G27" i="1"/>
  <c r="K27" i="1"/>
  <c r="G42" i="1"/>
  <c r="K42" i="1"/>
  <c r="G58" i="1"/>
  <c r="J58" i="1"/>
  <c r="G54" i="1"/>
  <c r="J54" i="1"/>
  <c r="G52" i="1"/>
  <c r="J52" i="1"/>
  <c r="G46" i="1"/>
  <c r="J46" i="1"/>
  <c r="G40" i="1"/>
  <c r="J40" i="1"/>
  <c r="G38" i="1"/>
  <c r="J38" i="1"/>
  <c r="G35" i="1"/>
  <c r="J35" i="1"/>
  <c r="G55" i="1"/>
  <c r="K55" i="1"/>
  <c r="E49" i="1"/>
  <c r="G31" i="1"/>
  <c r="K31" i="1"/>
  <c r="G24" i="1"/>
  <c r="K24" i="1"/>
  <c r="G23" i="1"/>
  <c r="K23" i="1"/>
  <c r="E29" i="1"/>
  <c r="F29" i="1"/>
  <c r="G29" i="1"/>
  <c r="K29" i="1"/>
  <c r="E27" i="1"/>
  <c r="F27" i="1"/>
  <c r="E42" i="1"/>
  <c r="F42" i="1"/>
  <c r="E60" i="1"/>
  <c r="F60" i="1"/>
  <c r="G60" i="1"/>
  <c r="J60" i="1"/>
  <c r="E58" i="1"/>
  <c r="F58" i="1"/>
  <c r="E54" i="1"/>
  <c r="F54" i="1"/>
  <c r="E52" i="1"/>
  <c r="F52" i="1"/>
  <c r="E48" i="1"/>
  <c r="F48" i="1"/>
  <c r="G48" i="1"/>
  <c r="J48" i="1"/>
  <c r="E46" i="1"/>
  <c r="F46" i="1"/>
  <c r="E40" i="1"/>
  <c r="F40" i="1"/>
  <c r="E38" i="1"/>
  <c r="F38" i="1"/>
  <c r="E36" i="1"/>
  <c r="F36" i="1"/>
  <c r="G36" i="1"/>
  <c r="J36" i="1"/>
  <c r="E35" i="1"/>
  <c r="F35" i="1"/>
  <c r="E41" i="1"/>
  <c r="E32" i="1"/>
  <c r="E25" i="1"/>
  <c r="F25" i="1"/>
  <c r="G25" i="1"/>
  <c r="K25" i="1"/>
  <c r="E55" i="1"/>
  <c r="F55" i="1"/>
  <c r="E31" i="1"/>
  <c r="F31" i="1"/>
  <c r="E28" i="2"/>
  <c r="F41" i="1"/>
  <c r="G41" i="1"/>
  <c r="K41" i="1"/>
  <c r="E44" i="2"/>
  <c r="E14" i="2"/>
  <c r="E37" i="2"/>
  <c r="E32" i="2"/>
  <c r="E34" i="2"/>
  <c r="E35" i="2"/>
  <c r="E23" i="2"/>
  <c r="F32" i="1"/>
  <c r="G32" i="1"/>
  <c r="J32" i="1"/>
  <c r="E20" i="2"/>
  <c r="E16" i="2"/>
  <c r="E48" i="2"/>
  <c r="E18" i="2"/>
  <c r="F49" i="1"/>
  <c r="G49" i="1"/>
  <c r="K49" i="1"/>
  <c r="E45" i="2"/>
  <c r="E39" i="2"/>
  <c r="E46" i="2"/>
  <c r="E47" i="2"/>
  <c r="E25" i="2"/>
  <c r="E41" i="2"/>
  <c r="E36" i="2"/>
  <c r="K50" i="1"/>
  <c r="E43" i="2"/>
  <c r="F57" i="1"/>
  <c r="G57" i="1"/>
  <c r="E40" i="2"/>
  <c r="E27" i="2"/>
  <c r="E31" i="2"/>
  <c r="E13" i="2"/>
  <c r="E29" i="2"/>
  <c r="E22" i="2"/>
  <c r="E42" i="2"/>
  <c r="E24" i="2"/>
  <c r="E17" i="2"/>
  <c r="J57" i="1"/>
  <c r="C12" i="1"/>
  <c r="C11" i="1"/>
  <c r="O64" i="1" l="1"/>
  <c r="O63" i="1"/>
  <c r="C16" i="1"/>
  <c r="D18" i="1" s="1"/>
  <c r="O49" i="1"/>
  <c r="O38" i="1"/>
  <c r="O51" i="1"/>
  <c r="O24" i="1"/>
  <c r="O45" i="1"/>
  <c r="O46" i="1"/>
  <c r="O30" i="1"/>
  <c r="O35" i="1"/>
  <c r="O28" i="1"/>
  <c r="O55" i="1"/>
  <c r="O62" i="1"/>
  <c r="O50" i="1"/>
  <c r="O27" i="1"/>
  <c r="O31" i="1"/>
  <c r="O33" i="1"/>
  <c r="O42" i="1"/>
  <c r="O32" i="1"/>
  <c r="O48" i="1"/>
  <c r="O60" i="1"/>
  <c r="O52" i="1"/>
  <c r="O53" i="1"/>
  <c r="O39" i="1"/>
  <c r="O21" i="1"/>
  <c r="O40" i="1"/>
  <c r="O56" i="1"/>
  <c r="O29" i="1"/>
  <c r="O47" i="1"/>
  <c r="O44" i="1"/>
  <c r="O61" i="1"/>
  <c r="O37" i="1"/>
  <c r="O36" i="1"/>
  <c r="O54" i="1"/>
  <c r="O57" i="1"/>
  <c r="O58" i="1"/>
  <c r="O25" i="1"/>
  <c r="C15" i="1"/>
  <c r="F18" i="1" s="1"/>
  <c r="O23" i="1"/>
  <c r="O34" i="1"/>
  <c r="O26" i="1"/>
  <c r="O22" i="1"/>
  <c r="O43" i="1"/>
  <c r="O41" i="1"/>
  <c r="O59" i="1"/>
  <c r="F17" i="1"/>
  <c r="F19" i="1" l="1"/>
  <c r="C18" i="1"/>
</calcChain>
</file>

<file path=xl/sharedStrings.xml><?xml version="1.0" encoding="utf-8"?>
<sst xmlns="http://schemas.openxmlformats.org/spreadsheetml/2006/main" count="463" uniqueCount="255">
  <si>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</si>
  <si>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</si>
  <si>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</si>
  <si>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</si>
  <si>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</si>
  <si>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</si>
  <si>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</si>
  <si>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</si>
  <si>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</si>
  <si>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</si>
  <si>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</si>
  <si>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</si>
  <si>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</si>
  <si>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</si>
  <si>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</si>
  <si>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</si>
  <si>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</si>
  <si>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</si>
  <si>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</si>
  <si>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</si>
  <si>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</si>
  <si>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</si>
  <si>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</si>
  <si>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</si>
  <si>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</si>
  <si>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</si>
  <si>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</si>
  <si>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Blaettler E</t>
  </si>
  <si>
    <t>BBSAG Bull.116</t>
  </si>
  <si>
    <t>B</t>
  </si>
  <si>
    <t>IBVS 5484</t>
  </si>
  <si>
    <t>I</t>
  </si>
  <si>
    <t>IBVS 4888</t>
  </si>
  <si>
    <t>II</t>
  </si>
  <si>
    <t>IBVS 3877</t>
  </si>
  <si>
    <t>IBVS 5643</t>
  </si>
  <si>
    <t>EB/SD</t>
  </si>
  <si>
    <t>A.Dedoch BRNO 32</t>
  </si>
  <si>
    <t>E.Bl„ttler BBS 127</t>
  </si>
  <si>
    <t>Krajci</t>
  </si>
  <si>
    <t>AG Lac / gsc 3619-0498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</si>
  <si>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</si>
  <si>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</si>
  <si>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</si>
  <si>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</si>
  <si>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</si>
  <si>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</si>
  <si>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</si>
  <si>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</si>
  <si>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</si>
  <si>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</si>
  <si>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</si>
  <si>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5603</t>
  </si>
  <si>
    <t>OEJV 0074</t>
  </si>
  <si>
    <t>CCD</t>
  </si>
  <si>
    <t>OEJV</t>
  </si>
  <si>
    <t>IBVS 5920</t>
  </si>
  <si>
    <t>Add cycle</t>
  </si>
  <si>
    <t>Old Cycle</t>
  </si>
  <si>
    <t>IBVS 6010</t>
  </si>
  <si>
    <t>IBVS 6070</t>
  </si>
  <si>
    <t>IBVS 6118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</si>
  <si>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</si>
  <si>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</si>
  <si>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</si>
  <si>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</si>
  <si>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</si>
  <si>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</si>
  <si>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</si>
  <si>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</si>
  <si>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</si>
  <si>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</si>
  <si>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</si>
  <si>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</si>
  <si>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2450046.4750 </t>
  </si>
  <si>
    <t> 24.11.1995 23:24 </t>
  </si>
  <si>
    <t> 0.0502 </t>
  </si>
  <si>
    <t>V </t>
  </si>
  <si>
    <t> A.Dedoch </t>
  </si>
  <si>
    <t> BRNO 32 </t>
  </si>
  <si>
    <t>2450748.2525 </t>
  </si>
  <si>
    <t> 26.10.1997 18:03 </t>
  </si>
  <si>
    <t> 0.0437 </t>
  </si>
  <si>
    <t>E </t>
  </si>
  <si>
    <t>?</t>
  </si>
  <si>
    <t> E.Blättler </t>
  </si>
  <si>
    <t> BBS 116 </t>
  </si>
  <si>
    <t>2451036.3339 </t>
  </si>
  <si>
    <t> 10.08.1998 20:00 </t>
  </si>
  <si>
    <t> 0.0402 </t>
  </si>
  <si>
    <t> J.Safar </t>
  </si>
  <si>
    <t>IBVS 4888 </t>
  </si>
  <si>
    <t>2451081.4630 </t>
  </si>
  <si>
    <t> 24.09.1998 23:06 </t>
  </si>
  <si>
    <t> 0.0385 </t>
  </si>
  <si>
    <t> M.Zejda </t>
  </si>
  <si>
    <t>2451758.41718 </t>
  </si>
  <si>
    <t> 01.08.2000 22:00 </t>
  </si>
  <si>
    <t> 0.03065 </t>
  </si>
  <si>
    <t>C </t>
  </si>
  <si>
    <t>o</t>
  </si>
  <si>
    <t> J.Šafár </t>
  </si>
  <si>
    <t>OEJV 0074 </t>
  </si>
  <si>
    <t>2451782.48678 </t>
  </si>
  <si>
    <t> 25.08.2000 23:40 </t>
  </si>
  <si>
    <t> 0.03049 </t>
  </si>
  <si>
    <t>2452119.46320 </t>
  </si>
  <si>
    <t> 28.07.2001 23:07 </t>
  </si>
  <si>
    <t> 0.03027 </t>
  </si>
  <si>
    <t> Koss et al. </t>
  </si>
  <si>
    <t>2452215.3648 </t>
  </si>
  <si>
    <t> 01.11.2001 20:45 </t>
  </si>
  <si>
    <t> 0.0289 </t>
  </si>
  <si>
    <t> BBS 127 </t>
  </si>
  <si>
    <t>2452218.379 </t>
  </si>
  <si>
    <t> 04.11.2001 21:05 </t>
  </si>
  <si>
    <t> 0.034 </t>
  </si>
  <si>
    <t>2452506.4428 </t>
  </si>
  <si>
    <t> 19.08.2002 22:37 </t>
  </si>
  <si>
    <t> 0.0133 </t>
  </si>
  <si>
    <t>-I</t>
  </si>
  <si>
    <t> F.Agerer </t>
  </si>
  <si>
    <t>BAVM 158 </t>
  </si>
  <si>
    <t>2452855.4583 </t>
  </si>
  <si>
    <t> 03.08.2003 22:59 </t>
  </si>
  <si>
    <t>37317</t>
  </si>
  <si>
    <t> 0.0172 </t>
  </si>
  <si>
    <t>BAVM 172 </t>
  </si>
  <si>
    <t>2452878.4009 </t>
  </si>
  <si>
    <t> 26.08.2003 21:37 </t>
  </si>
  <si>
    <t>37347.5</t>
  </si>
  <si>
    <t> 0.0183 </t>
  </si>
  <si>
    <t>2453233.4242 </t>
  </si>
  <si>
    <t> 15.08.2004 22:10 </t>
  </si>
  <si>
    <t>37819.5</t>
  </si>
  <si>
    <t> 0.0127 </t>
  </si>
  <si>
    <t>BAVM 173 </t>
  </si>
  <si>
    <t>2453242.4473 </t>
  </si>
  <si>
    <t> 24.08.2004 22:44 </t>
  </si>
  <si>
    <t>37831.5</t>
  </si>
  <si>
    <t> 0.0096 </t>
  </si>
  <si>
    <t>2453251.4774 </t>
  </si>
  <si>
    <t> 02.09.2004 23:27 </t>
  </si>
  <si>
    <t>37843.5</t>
  </si>
  <si>
    <t> 0.0136 </t>
  </si>
  <si>
    <t>2453257.4935 </t>
  </si>
  <si>
    <t> 08.09.2004 23:50 </t>
  </si>
  <si>
    <t>37851.5</t>
  </si>
  <si>
    <t> 0.0122 </t>
  </si>
  <si>
    <t>2453284.5708 </t>
  </si>
  <si>
    <t> 06.10.2004 01:41 </t>
  </si>
  <si>
    <t>37887.5</t>
  </si>
  <si>
    <t> 0.0111 </t>
  </si>
  <si>
    <t>2453316.5415 </t>
  </si>
  <si>
    <t> 07.11.2004 00:59 </t>
  </si>
  <si>
    <t>37930</t>
  </si>
  <si>
    <t> 0.0141 </t>
  </si>
  <si>
    <t> S.Dvorak </t>
  </si>
  <si>
    <t>IBVS 5603 </t>
  </si>
  <si>
    <t>2453320.6757 </t>
  </si>
  <si>
    <t> 11.11.2004 04:13 </t>
  </si>
  <si>
    <t>37935.5</t>
  </si>
  <si>
    <t> 0.0113 </t>
  </si>
  <si>
    <t> T.Krajci </t>
  </si>
  <si>
    <t>IBVS 5690 </t>
  </si>
  <si>
    <t>2453337.6005 </t>
  </si>
  <si>
    <t> 28.11.2004 02:24 </t>
  </si>
  <si>
    <t>37958</t>
  </si>
  <si>
    <t> 0.0121 </t>
  </si>
  <si>
    <t>2453343.243 </t>
  </si>
  <si>
    <t> 03.12.2004 17:49 </t>
  </si>
  <si>
    <t>37965.5</t>
  </si>
  <si>
    <t> 0.013 </t>
  </si>
  <si>
    <t>IBVS 5653 </t>
  </si>
  <si>
    <t>2453657.6487 </t>
  </si>
  <si>
    <t> 14.10.2005 03:34 </t>
  </si>
  <si>
    <t>38383.5</t>
  </si>
  <si>
    <t> 0.0077 </t>
  </si>
  <si>
    <t>BAVM 178 </t>
  </si>
  <si>
    <t>2453928.4319 </t>
  </si>
  <si>
    <t> 11.07.2006 22:21 </t>
  </si>
  <si>
    <t>38743.5</t>
  </si>
  <si>
    <t> 0.0061 </t>
  </si>
  <si>
    <t>2454018.3186 </t>
  </si>
  <si>
    <t> 09.10.2006 19:38 </t>
  </si>
  <si>
    <t>38863</t>
  </si>
  <si>
    <t> 0.0073 </t>
  </si>
  <si>
    <t>BAVM 183 </t>
  </si>
  <si>
    <t>2454080.3698 </t>
  </si>
  <si>
    <t> 10.12.2006 20:52 </t>
  </si>
  <si>
    <t>38945.5</t>
  </si>
  <si>
    <t> 0.0036 </t>
  </si>
  <si>
    <t>2454712.5732 </t>
  </si>
  <si>
    <t> 03.09.2008 01:45 </t>
  </si>
  <si>
    <t>39786</t>
  </si>
  <si>
    <t> -0.0003 </t>
  </si>
  <si>
    <t>BAVM 203 </t>
  </si>
  <si>
    <t>2454737.3941 </t>
  </si>
  <si>
    <t> 27.09.2008 21:27 </t>
  </si>
  <si>
    <t>39819</t>
  </si>
  <si>
    <t> -0.0013 </t>
  </si>
  <si>
    <t>2455106.7072 </t>
  </si>
  <si>
    <t> 02.10.2009 04:58 </t>
  </si>
  <si>
    <t>40310</t>
  </si>
  <si>
    <t> -0.0086 </t>
  </si>
  <si>
    <t> R.Diethelm </t>
  </si>
  <si>
    <t>IBVS 5920 </t>
  </si>
  <si>
    <t>2455380.4981 </t>
  </si>
  <si>
    <t> 02.07.2010 23:57 </t>
  </si>
  <si>
    <t>40674</t>
  </si>
  <si>
    <t> -0.0112 </t>
  </si>
  <si>
    <t>BAVM 215 </t>
  </si>
  <si>
    <t>2455430.5171 </t>
  </si>
  <si>
    <t> 22.08.2010 00:24 </t>
  </si>
  <si>
    <t>40740.5</t>
  </si>
  <si>
    <t> -0.0122 </t>
  </si>
  <si>
    <t>2455775.3879 </t>
  </si>
  <si>
    <t> 01.08.2011 21:18 </t>
  </si>
  <si>
    <t>41199</t>
  </si>
  <si>
    <t> -0.0159 </t>
  </si>
  <si>
    <t>BAVM 220 </t>
  </si>
  <si>
    <t>2455801.3359 </t>
  </si>
  <si>
    <t> 27.08.2011 20:03 </t>
  </si>
  <si>
    <t>41233.5</t>
  </si>
  <si>
    <t> -0.0181 </t>
  </si>
  <si>
    <t>BAVM 225 </t>
  </si>
  <si>
    <t>2455851.3574 </t>
  </si>
  <si>
    <t> 16.10.2011 20:34 </t>
  </si>
  <si>
    <t>41300</t>
  </si>
  <si>
    <t> -0.0166 </t>
  </si>
  <si>
    <t>2456157.4896 </t>
  </si>
  <si>
    <t> 17.08.2012 23:45 </t>
  </si>
  <si>
    <t>41707</t>
  </si>
  <si>
    <t> -0.0217 </t>
  </si>
  <si>
    <t>BAVM 231 </t>
  </si>
  <si>
    <t>2456180.4284 </t>
  </si>
  <si>
    <t> 09.09.2012 22:16 </t>
  </si>
  <si>
    <t>41737.5</t>
  </si>
  <si>
    <t> -0.0243 </t>
  </si>
  <si>
    <t>2456187.5725 </t>
  </si>
  <si>
    <t> 17.09.2012 01:44 </t>
  </si>
  <si>
    <t>41747</t>
  </si>
  <si>
    <t> -0.0260 </t>
  </si>
  <si>
    <t>2456600.5127 </t>
  </si>
  <si>
    <t> 04.11.2013 00:18 </t>
  </si>
  <si>
    <t>42296</t>
  </si>
  <si>
    <t> -0.0326 </t>
  </si>
  <si>
    <t>BAVM 234 </t>
  </si>
  <si>
    <t>2456928.4570 </t>
  </si>
  <si>
    <t> 27.09.2014 22:58 </t>
  </si>
  <si>
    <t>42732</t>
  </si>
  <si>
    <t> -0.0388 </t>
  </si>
  <si>
    <t>BAVM 239 </t>
  </si>
  <si>
    <t>IBVS 6196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</si>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</sst>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 applyProtection="1">
      <alignment vertical="center" wrapText="1"/>
      <protection locked="0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Lac - O-C Diagr.</a:t>
            </a:r>
          </a:p>
        </c:rich>
      </c:tx>
      <c:layout>
        <c:manualLayout>
          <c:xMode val="edge"/>
          <c:yMode val="edge"/>
          <c:x val="0.3677761996037710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1308851409305"/>
          <c:y val="0.14769252958613219"/>
          <c:w val="0.7950970021557934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1E-45E4-A11C-7F381D2DE9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E-45E4-A11C-7F381D2DE9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1">
                  <c:v>1.3259999999718275E-2</c:v>
                </c:pt>
                <c:pt idx="12">
                  <c:v>1.3259999999718275E-2</c:v>
                </c:pt>
                <c:pt idx="13">
                  <c:v>1.7240000001038425E-2</c:v>
                </c:pt>
                <c:pt idx="14">
                  <c:v>1.8350000005739275E-2</c:v>
                </c:pt>
                <c:pt idx="15">
                  <c:v>1.269000000320375E-2</c:v>
                </c:pt>
                <c:pt idx="16">
                  <c:v>9.6300000004703179E-3</c:v>
                </c:pt>
                <c:pt idx="17">
                  <c:v>1.357000001007691E-2</c:v>
                </c:pt>
                <c:pt idx="18">
                  <c:v>1.2229999992996454E-2</c:v>
                </c:pt>
                <c:pt idx="19">
                  <c:v>1.1050000000977889E-2</c:v>
                </c:pt>
                <c:pt idx="24">
                  <c:v>7.6699999990523793E-3</c:v>
                </c:pt>
                <c:pt idx="25">
                  <c:v>6.0700000030919909E-3</c:v>
                </c:pt>
                <c:pt idx="26">
                  <c:v>7.259999998495914E-3</c:v>
                </c:pt>
                <c:pt idx="27">
                  <c:v>3.6099999997531995E-3</c:v>
                </c:pt>
                <c:pt idx="31">
                  <c:v>-1.1220000000321306E-2</c:v>
                </c:pt>
                <c:pt idx="32">
                  <c:v>-1.2190000001282897E-2</c:v>
                </c:pt>
                <c:pt idx="33">
                  <c:v>-1.5919999998004641E-2</c:v>
                </c:pt>
                <c:pt idx="36">
                  <c:v>-2.1659999998519197E-2</c:v>
                </c:pt>
                <c:pt idx="37">
                  <c:v>-2.4349999999685679E-2</c:v>
                </c:pt>
                <c:pt idx="38">
                  <c:v>-2.5959999991755467E-2</c:v>
                </c:pt>
                <c:pt idx="39">
                  <c:v>-3.2579999999143183E-2</c:v>
                </c:pt>
                <c:pt idx="40">
                  <c:v>-3.8759999995818362E-2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1E-45E4-A11C-7F381D2DE9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">
                  <c:v>6.6210000004502945E-2</c:v>
                </c:pt>
                <c:pt idx="2">
                  <c:v>5.0150000002759043E-2</c:v>
                </c:pt>
                <c:pt idx="3">
                  <c:v>4.371000000537606E-2</c:v>
                </c:pt>
                <c:pt idx="4">
                  <c:v>4.0170000000216532E-2</c:v>
                </c:pt>
                <c:pt idx="5">
                  <c:v>3.8469999999506399E-2</c:v>
                </c:pt>
                <c:pt idx="6">
                  <c:v>3.0649999993329402E-2</c:v>
                </c:pt>
                <c:pt idx="7">
                  <c:v>3.0489999997371342E-2</c:v>
                </c:pt>
                <c:pt idx="8">
                  <c:v>3.0270000002929009E-2</c:v>
                </c:pt>
                <c:pt idx="9">
                  <c:v>2.8920000004291069E-2</c:v>
                </c:pt>
                <c:pt idx="10">
                  <c:v>3.4400000004097819E-2</c:v>
                </c:pt>
                <c:pt idx="20">
                  <c:v>1.4100000000325963E-2</c:v>
                </c:pt>
                <c:pt idx="21">
                  <c:v>1.1310000001685694E-2</c:v>
                </c:pt>
                <c:pt idx="22">
                  <c:v>1.2060000000928994E-2</c:v>
                </c:pt>
                <c:pt idx="23">
                  <c:v>1.321000000461936E-2</c:v>
                </c:pt>
                <c:pt idx="28">
                  <c:v>-2.8000000020256266E-4</c:v>
                </c:pt>
                <c:pt idx="29">
                  <c:v>-1.3200000030337833E-3</c:v>
                </c:pt>
                <c:pt idx="30">
                  <c:v>-8.6000000010244548E-3</c:v>
                </c:pt>
                <c:pt idx="34">
                  <c:v>-1.8130000004020985E-2</c:v>
                </c:pt>
                <c:pt idx="35">
                  <c:v>-1.6599999995378312E-2</c:v>
                </c:pt>
                <c:pt idx="41">
                  <c:v>-4.6070000003965106E-2</c:v>
                </c:pt>
                <c:pt idx="42">
                  <c:v>-4.8650000004272442E-2</c:v>
                </c:pt>
                <c:pt idx="43">
                  <c:v>-8.7270000163698569E-2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1E-45E4-A11C-7F381D2DE9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1E-45E4-A11C-7F381D2DE9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1E-45E4-A11C-7F381D2DE9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1E-45E4-A11C-7F381D2DE9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0.5073839233021864</c:v>
                </c:pt>
                <c:pt idx="1">
                  <c:v>9.6645012393628105E-2</c:v>
                </c:pt>
                <c:pt idx="2">
                  <c:v>7.9216132158585972E-2</c:v>
                </c:pt>
                <c:pt idx="3">
                  <c:v>6.7320634529255852E-2</c:v>
                </c:pt>
                <c:pt idx="4">
                  <c:v>6.2437488128362584E-2</c:v>
                </c:pt>
                <c:pt idx="5">
                  <c:v>6.1672504357987656E-2</c:v>
                </c:pt>
                <c:pt idx="6">
                  <c:v>5.019774780236369E-2</c:v>
                </c:pt>
                <c:pt idx="7">
                  <c:v>4.9789756458163748E-2</c:v>
                </c:pt>
                <c:pt idx="8">
                  <c:v>4.4077877639364271E-2</c:v>
                </c:pt>
                <c:pt idx="9">
                  <c:v>4.2452287127317578E-2</c:v>
                </c:pt>
                <c:pt idx="10">
                  <c:v>4.2401288209292565E-2</c:v>
                </c:pt>
                <c:pt idx="11">
                  <c:v>3.7518141808399297E-2</c:v>
                </c:pt>
                <c:pt idx="12">
                  <c:v>3.7518141808399297E-2</c:v>
                </c:pt>
                <c:pt idx="13">
                  <c:v>3.1602267317499821E-2</c:v>
                </c:pt>
                <c:pt idx="14">
                  <c:v>3.1213400567559224E-2</c:v>
                </c:pt>
                <c:pt idx="15">
                  <c:v>2.5195528240609832E-2</c:v>
                </c:pt>
                <c:pt idx="16">
                  <c:v>2.5042531486534847E-2</c:v>
                </c:pt>
                <c:pt idx="17">
                  <c:v>2.4889534732459861E-2</c:v>
                </c:pt>
                <c:pt idx="18">
                  <c:v>2.4787536896409834E-2</c:v>
                </c:pt>
                <c:pt idx="19">
                  <c:v>2.4328546634184878E-2</c:v>
                </c:pt>
                <c:pt idx="20">
                  <c:v>2.3786683130169295E-2</c:v>
                </c:pt>
                <c:pt idx="21">
                  <c:v>2.3716559617884936E-2</c:v>
                </c:pt>
                <c:pt idx="22">
                  <c:v>2.3429690703994366E-2</c:v>
                </c:pt>
                <c:pt idx="23">
                  <c:v>2.3334067732697472E-2</c:v>
                </c:pt>
                <c:pt idx="24">
                  <c:v>1.8004680799085515E-2</c:v>
                </c:pt>
                <c:pt idx="25">
                  <c:v>1.3414778176835895E-2</c:v>
                </c:pt>
                <c:pt idx="26">
                  <c:v>1.1891185500839174E-2</c:v>
                </c:pt>
                <c:pt idx="27">
                  <c:v>1.0839332816573677E-2</c:v>
                </c:pt>
                <c:pt idx="28">
                  <c:v>1.2318516657150447E-4</c:v>
                </c:pt>
                <c:pt idx="29">
                  <c:v>-2.9755590713465008E-4</c:v>
                </c:pt>
                <c:pt idx="30">
                  <c:v>-6.5576730947027873E-3</c:v>
                </c:pt>
                <c:pt idx="31">
                  <c:v>-1.1198574634977421E-2</c:v>
                </c:pt>
                <c:pt idx="32">
                  <c:v>-1.2046431647142919E-2</c:v>
                </c:pt>
                <c:pt idx="33">
                  <c:v>-1.789218262575798E-2</c:v>
                </c:pt>
                <c:pt idx="34">
                  <c:v>-1.8332048293723591E-2</c:v>
                </c:pt>
                <c:pt idx="35">
                  <c:v>-1.9179905305889089E-2</c:v>
                </c:pt>
                <c:pt idx="36">
                  <c:v>-2.4369045214932439E-2</c:v>
                </c:pt>
                <c:pt idx="37">
                  <c:v>-2.4757911964872981E-2</c:v>
                </c:pt>
                <c:pt idx="38">
                  <c:v>-2.4879034395182353E-2</c:v>
                </c:pt>
                <c:pt idx="39">
                  <c:v>-3.1878635894112994E-2</c:v>
                </c:pt>
                <c:pt idx="40">
                  <c:v>-3.743751795883743E-2</c:v>
                </c:pt>
                <c:pt idx="41">
                  <c:v>-4.4507242970052374E-2</c:v>
                </c:pt>
                <c:pt idx="42">
                  <c:v>-4.8217414256370827E-2</c:v>
                </c:pt>
                <c:pt idx="43">
                  <c:v>-8.7728825996235882E-2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1E-45E4-A11C-7F381D2D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73928"/>
        <c:axId val="1"/>
      </c:scatterChart>
      <c:valAx>
        <c:axId val="75627392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4413264016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7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88284586143019"/>
          <c:y val="0.92000129214617399"/>
          <c:w val="0.7565681610289081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Lac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52577319587629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2-49A9-82B3-01BF01A45A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2-49A9-82B3-01BF01A45A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1">
                  <c:v>1.3259999999718275E-2</c:v>
                </c:pt>
                <c:pt idx="12">
                  <c:v>1.3259999999718275E-2</c:v>
                </c:pt>
                <c:pt idx="13">
                  <c:v>1.7240000001038425E-2</c:v>
                </c:pt>
                <c:pt idx="14">
                  <c:v>1.8350000005739275E-2</c:v>
                </c:pt>
                <c:pt idx="15">
                  <c:v>1.269000000320375E-2</c:v>
                </c:pt>
                <c:pt idx="16">
                  <c:v>9.6300000004703179E-3</c:v>
                </c:pt>
                <c:pt idx="17">
                  <c:v>1.357000001007691E-2</c:v>
                </c:pt>
                <c:pt idx="18">
                  <c:v>1.2229999992996454E-2</c:v>
                </c:pt>
                <c:pt idx="19">
                  <c:v>1.1050000000977889E-2</c:v>
                </c:pt>
                <c:pt idx="24">
                  <c:v>7.6699999990523793E-3</c:v>
                </c:pt>
                <c:pt idx="25">
                  <c:v>6.0700000030919909E-3</c:v>
                </c:pt>
                <c:pt idx="26">
                  <c:v>7.259999998495914E-3</c:v>
                </c:pt>
                <c:pt idx="27">
                  <c:v>3.6099999997531995E-3</c:v>
                </c:pt>
                <c:pt idx="31">
                  <c:v>-1.1220000000321306E-2</c:v>
                </c:pt>
                <c:pt idx="32">
                  <c:v>-1.2190000001282897E-2</c:v>
                </c:pt>
                <c:pt idx="33">
                  <c:v>-1.5919999998004641E-2</c:v>
                </c:pt>
                <c:pt idx="36">
                  <c:v>-2.1659999998519197E-2</c:v>
                </c:pt>
                <c:pt idx="37">
                  <c:v>-2.4349999999685679E-2</c:v>
                </c:pt>
                <c:pt idx="38">
                  <c:v>-2.5959999991755467E-2</c:v>
                </c:pt>
                <c:pt idx="39">
                  <c:v>-3.2579999999143183E-2</c:v>
                </c:pt>
                <c:pt idx="40">
                  <c:v>-3.8759999995818362E-2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2-49A9-82B3-01BF01A45A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">
                  <c:v>6.6210000004502945E-2</c:v>
                </c:pt>
                <c:pt idx="2">
                  <c:v>5.0150000002759043E-2</c:v>
                </c:pt>
                <c:pt idx="3">
                  <c:v>4.371000000537606E-2</c:v>
                </c:pt>
                <c:pt idx="4">
                  <c:v>4.0170000000216532E-2</c:v>
                </c:pt>
                <c:pt idx="5">
                  <c:v>3.8469999999506399E-2</c:v>
                </c:pt>
                <c:pt idx="6">
                  <c:v>3.0649999993329402E-2</c:v>
                </c:pt>
                <c:pt idx="7">
                  <c:v>3.0489999997371342E-2</c:v>
                </c:pt>
                <c:pt idx="8">
                  <c:v>3.0270000002929009E-2</c:v>
                </c:pt>
                <c:pt idx="9">
                  <c:v>2.8920000004291069E-2</c:v>
                </c:pt>
                <c:pt idx="10">
                  <c:v>3.4400000004097819E-2</c:v>
                </c:pt>
                <c:pt idx="20">
                  <c:v>1.4100000000325963E-2</c:v>
                </c:pt>
                <c:pt idx="21">
                  <c:v>1.1310000001685694E-2</c:v>
                </c:pt>
                <c:pt idx="22">
                  <c:v>1.2060000000928994E-2</c:v>
                </c:pt>
                <c:pt idx="23">
                  <c:v>1.321000000461936E-2</c:v>
                </c:pt>
                <c:pt idx="28">
                  <c:v>-2.8000000020256266E-4</c:v>
                </c:pt>
                <c:pt idx="29">
                  <c:v>-1.3200000030337833E-3</c:v>
                </c:pt>
                <c:pt idx="30">
                  <c:v>-8.6000000010244548E-3</c:v>
                </c:pt>
                <c:pt idx="34">
                  <c:v>-1.8130000004020985E-2</c:v>
                </c:pt>
                <c:pt idx="35">
                  <c:v>-1.6599999995378312E-2</c:v>
                </c:pt>
                <c:pt idx="41">
                  <c:v>-4.6070000003965106E-2</c:v>
                </c:pt>
                <c:pt idx="42">
                  <c:v>-4.8650000004272442E-2</c:v>
                </c:pt>
                <c:pt idx="43">
                  <c:v>-8.7270000163698569E-2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2-49A9-82B3-01BF01A45A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2-49A9-82B3-01BF01A4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2-49A9-82B3-01BF01A4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2E-3</c:v>
                  </c:pt>
                  <c:pt idx="3">
                    <c:v>8.0000000000000004E-4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3.8999999999999998E-3</c:v>
                  </c:pt>
                  <c:pt idx="7">
                    <c:v>2.5000000000000001E-3</c:v>
                  </c:pt>
                  <c:pt idx="8">
                    <c:v>0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1.8E-3</c:v>
                  </c:pt>
                  <c:pt idx="16">
                    <c:v>2.5000000000000001E-3</c:v>
                  </c:pt>
                  <c:pt idx="17">
                    <c:v>3.0000000000000001E-3</c:v>
                  </c:pt>
                  <c:pt idx="18">
                    <c:v>8.9999999999999998E-4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3.0000000000000001E-3</c:v>
                  </c:pt>
                  <c:pt idx="24">
                    <c:v>3.3E-3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5.1999999999999998E-3</c:v>
                  </c:pt>
                  <c:pt idx="32">
                    <c:v>2.5000000000000001E-3</c:v>
                  </c:pt>
                  <c:pt idx="33">
                    <c:v>2.3999999999999998E-3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6.4999999999999997E-3</c:v>
                  </c:pt>
                  <c:pt idx="37">
                    <c:v>2E-3</c:v>
                  </c:pt>
                  <c:pt idx="38">
                    <c:v>7.1000000000000004E-3</c:v>
                  </c:pt>
                  <c:pt idx="39">
                    <c:v>3.0999999999999999E-3</c:v>
                  </c:pt>
                  <c:pt idx="40">
                    <c:v>3.8E-3</c:v>
                  </c:pt>
                  <c:pt idx="41">
                    <c:v>5.0000000000000001E-4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2-49A9-82B3-01BF01A4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32215.5</c:v>
                </c:pt>
                <c:pt idx="2">
                  <c:v>33582.5</c:v>
                </c:pt>
                <c:pt idx="3">
                  <c:v>34515.5</c:v>
                </c:pt>
                <c:pt idx="4">
                  <c:v>34898.5</c:v>
                </c:pt>
                <c:pt idx="5">
                  <c:v>34958.5</c:v>
                </c:pt>
                <c:pt idx="6">
                  <c:v>35858.5</c:v>
                </c:pt>
                <c:pt idx="7">
                  <c:v>35890.5</c:v>
                </c:pt>
                <c:pt idx="8">
                  <c:v>36338.5</c:v>
                </c:pt>
                <c:pt idx="9">
                  <c:v>36466</c:v>
                </c:pt>
                <c:pt idx="10">
                  <c:v>36470</c:v>
                </c:pt>
                <c:pt idx="11">
                  <c:v>36853</c:v>
                </c:pt>
                <c:pt idx="12">
                  <c:v>36853</c:v>
                </c:pt>
                <c:pt idx="13">
                  <c:v>37317</c:v>
                </c:pt>
                <c:pt idx="14">
                  <c:v>37347.5</c:v>
                </c:pt>
                <c:pt idx="15">
                  <c:v>37819.5</c:v>
                </c:pt>
                <c:pt idx="16">
                  <c:v>37831.5</c:v>
                </c:pt>
                <c:pt idx="17">
                  <c:v>37843.5</c:v>
                </c:pt>
                <c:pt idx="18">
                  <c:v>37851.5</c:v>
                </c:pt>
                <c:pt idx="19">
                  <c:v>37887.5</c:v>
                </c:pt>
                <c:pt idx="20">
                  <c:v>37930</c:v>
                </c:pt>
                <c:pt idx="21">
                  <c:v>37935.5</c:v>
                </c:pt>
                <c:pt idx="22">
                  <c:v>37958</c:v>
                </c:pt>
                <c:pt idx="23">
                  <c:v>37965.5</c:v>
                </c:pt>
                <c:pt idx="24">
                  <c:v>38383.5</c:v>
                </c:pt>
                <c:pt idx="25">
                  <c:v>38743.5</c:v>
                </c:pt>
                <c:pt idx="26">
                  <c:v>38863</c:v>
                </c:pt>
                <c:pt idx="27">
                  <c:v>38945.5</c:v>
                </c:pt>
                <c:pt idx="28">
                  <c:v>39786</c:v>
                </c:pt>
                <c:pt idx="29">
                  <c:v>39819</c:v>
                </c:pt>
                <c:pt idx="30">
                  <c:v>40310</c:v>
                </c:pt>
                <c:pt idx="31">
                  <c:v>40674</c:v>
                </c:pt>
                <c:pt idx="32">
                  <c:v>40740.5</c:v>
                </c:pt>
                <c:pt idx="33">
                  <c:v>41199</c:v>
                </c:pt>
                <c:pt idx="34">
                  <c:v>41233.5</c:v>
                </c:pt>
                <c:pt idx="35">
                  <c:v>41300</c:v>
                </c:pt>
                <c:pt idx="36">
                  <c:v>41707</c:v>
                </c:pt>
                <c:pt idx="37">
                  <c:v>41737.5</c:v>
                </c:pt>
                <c:pt idx="38">
                  <c:v>41747</c:v>
                </c:pt>
                <c:pt idx="39">
                  <c:v>42296</c:v>
                </c:pt>
                <c:pt idx="40">
                  <c:v>42732</c:v>
                </c:pt>
                <c:pt idx="41">
                  <c:v>43286.5</c:v>
                </c:pt>
                <c:pt idx="42">
                  <c:v>43577.5</c:v>
                </c:pt>
                <c:pt idx="43">
                  <c:v>46676.5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0.5073839233021864</c:v>
                </c:pt>
                <c:pt idx="1">
                  <c:v>9.6645012393628105E-2</c:v>
                </c:pt>
                <c:pt idx="2">
                  <c:v>7.9216132158585972E-2</c:v>
                </c:pt>
                <c:pt idx="3">
                  <c:v>6.7320634529255852E-2</c:v>
                </c:pt>
                <c:pt idx="4">
                  <c:v>6.2437488128362584E-2</c:v>
                </c:pt>
                <c:pt idx="5">
                  <c:v>6.1672504357987656E-2</c:v>
                </c:pt>
                <c:pt idx="6">
                  <c:v>5.019774780236369E-2</c:v>
                </c:pt>
                <c:pt idx="7">
                  <c:v>4.9789756458163748E-2</c:v>
                </c:pt>
                <c:pt idx="8">
                  <c:v>4.4077877639364271E-2</c:v>
                </c:pt>
                <c:pt idx="9">
                  <c:v>4.2452287127317578E-2</c:v>
                </c:pt>
                <c:pt idx="10">
                  <c:v>4.2401288209292565E-2</c:v>
                </c:pt>
                <c:pt idx="11">
                  <c:v>3.7518141808399297E-2</c:v>
                </c:pt>
                <c:pt idx="12">
                  <c:v>3.7518141808399297E-2</c:v>
                </c:pt>
                <c:pt idx="13">
                  <c:v>3.1602267317499821E-2</c:v>
                </c:pt>
                <c:pt idx="14">
                  <c:v>3.1213400567559224E-2</c:v>
                </c:pt>
                <c:pt idx="15">
                  <c:v>2.5195528240609832E-2</c:v>
                </c:pt>
                <c:pt idx="16">
                  <c:v>2.5042531486534847E-2</c:v>
                </c:pt>
                <c:pt idx="17">
                  <c:v>2.4889534732459861E-2</c:v>
                </c:pt>
                <c:pt idx="18">
                  <c:v>2.4787536896409834E-2</c:v>
                </c:pt>
                <c:pt idx="19">
                  <c:v>2.4328546634184878E-2</c:v>
                </c:pt>
                <c:pt idx="20">
                  <c:v>2.3786683130169295E-2</c:v>
                </c:pt>
                <c:pt idx="21">
                  <c:v>2.3716559617884936E-2</c:v>
                </c:pt>
                <c:pt idx="22">
                  <c:v>2.3429690703994366E-2</c:v>
                </c:pt>
                <c:pt idx="23">
                  <c:v>2.3334067732697472E-2</c:v>
                </c:pt>
                <c:pt idx="24">
                  <c:v>1.8004680799085515E-2</c:v>
                </c:pt>
                <c:pt idx="25">
                  <c:v>1.3414778176835895E-2</c:v>
                </c:pt>
                <c:pt idx="26">
                  <c:v>1.1891185500839174E-2</c:v>
                </c:pt>
                <c:pt idx="27">
                  <c:v>1.0839332816573677E-2</c:v>
                </c:pt>
                <c:pt idx="28">
                  <c:v>1.2318516657150447E-4</c:v>
                </c:pt>
                <c:pt idx="29">
                  <c:v>-2.9755590713465008E-4</c:v>
                </c:pt>
                <c:pt idx="30">
                  <c:v>-6.5576730947027873E-3</c:v>
                </c:pt>
                <c:pt idx="31">
                  <c:v>-1.1198574634977421E-2</c:v>
                </c:pt>
                <c:pt idx="32">
                  <c:v>-1.2046431647142919E-2</c:v>
                </c:pt>
                <c:pt idx="33">
                  <c:v>-1.789218262575798E-2</c:v>
                </c:pt>
                <c:pt idx="34">
                  <c:v>-1.8332048293723591E-2</c:v>
                </c:pt>
                <c:pt idx="35">
                  <c:v>-1.9179905305889089E-2</c:v>
                </c:pt>
                <c:pt idx="36">
                  <c:v>-2.4369045214932439E-2</c:v>
                </c:pt>
                <c:pt idx="37">
                  <c:v>-2.4757911964872981E-2</c:v>
                </c:pt>
                <c:pt idx="38">
                  <c:v>-2.4879034395182353E-2</c:v>
                </c:pt>
                <c:pt idx="39">
                  <c:v>-3.1878635894112994E-2</c:v>
                </c:pt>
                <c:pt idx="40">
                  <c:v>-3.743751795883743E-2</c:v>
                </c:pt>
                <c:pt idx="41">
                  <c:v>-4.4507242970052374E-2</c:v>
                </c:pt>
                <c:pt idx="42">
                  <c:v>-4.8217414256370827E-2</c:v>
                </c:pt>
                <c:pt idx="43">
                  <c:v>-8.7728825996235882E-2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2-49A9-82B3-01BF01A4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75368"/>
        <c:axId val="1"/>
      </c:scatterChart>
      <c:valAx>
        <c:axId val="75627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7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03092783505155"/>
          <c:y val="0.92024539877300615"/>
          <c:w val="0.890721649484536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142875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A1C0D8F-CFE9-0710-AD57-43B048D5C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276226</xdr:colOff>
      <xdr:row>0</xdr:row>
      <xdr:rowOff>9525</xdr:rowOff>
    </xdr:from>
    <xdr:to>
      <xdr:col>27</xdr:col>
      <xdr:colOff>161926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C86FDEE-6684-E40E-892D-0010BEEC6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83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konkoly.hu/cgi-bin/IBVS?5653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690" TargetMode="External"/><Relationship Id="rId20" Type="http://schemas.openxmlformats.org/officeDocument/2006/relationships/hyperlink" Target="http://www.bav-astro.de/sfs/BAVM_link.php?BAVMnr=183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90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603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90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F71" sqref="F71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4" ht="20.25" x14ac:dyDescent="0.3">
      <c r="A1" s="1" t="s">
        <v>40</v>
      </c>
      <c r="N1" s="7"/>
    </row>
    <row r="2" spans="1:14" x14ac:dyDescent="0.2">
      <c r="A2" t="s">
        <v>24</v>
      </c>
      <c r="B2" s="10" t="s">
        <v>36</v>
      </c>
    </row>
    <row r="4" spans="1:14" ht="14.25" thickTop="1" thickBot="1" x14ac:dyDescent="0.25">
      <c r="A4" s="7" t="s">
        <v>0</v>
      </c>
      <c r="C4" s="3">
        <v>24786.34</v>
      </c>
      <c r="D4" s="4">
        <v>0.75217999999999996</v>
      </c>
    </row>
    <row r="5" spans="1:14" ht="13.5" thickTop="1" x14ac:dyDescent="0.2">
      <c r="A5" s="20" t="s">
        <v>45</v>
      </c>
      <c r="B5" s="21"/>
      <c r="C5" s="22">
        <v>-9.5</v>
      </c>
      <c r="D5" s="21" t="s">
        <v>46</v>
      </c>
    </row>
    <row r="6" spans="1:14" x14ac:dyDescent="0.2">
      <c r="A6" s="7" t="s">
        <v>1</v>
      </c>
    </row>
    <row r="7" spans="1:14" x14ac:dyDescent="0.2">
      <c r="A7" t="s">
        <v>2</v>
      </c>
      <c r="C7">
        <f>+C4</f>
        <v>24786.34</v>
      </c>
    </row>
    <row r="8" spans="1:14" x14ac:dyDescent="0.2">
      <c r="A8" t="s">
        <v>3</v>
      </c>
      <c r="C8">
        <f>+D4</f>
        <v>0.75217999999999996</v>
      </c>
    </row>
    <row r="9" spans="1:14" x14ac:dyDescent="0.2">
      <c r="A9" s="37" t="s">
        <v>51</v>
      </c>
      <c r="B9" s="38">
        <v>50</v>
      </c>
      <c r="C9" s="35" t="str">
        <f>"F"&amp;B9</f>
        <v>F50</v>
      </c>
      <c r="D9" s="36" t="str">
        <f>"G"&amp;B9</f>
        <v>G50</v>
      </c>
    </row>
    <row r="10" spans="1:14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14" x14ac:dyDescent="0.2">
      <c r="A11" s="21" t="s">
        <v>16</v>
      </c>
      <c r="B11" s="21"/>
      <c r="C11" s="34">
        <f ca="1">INTERCEPT(INDIRECT($D$9):G992,INDIRECT($C$9):F992)</f>
        <v>0.5073839233021864</v>
      </c>
      <c r="D11" s="5"/>
      <c r="E11" s="21"/>
    </row>
    <row r="12" spans="1:14" x14ac:dyDescent="0.2">
      <c r="A12" s="21" t="s">
        <v>17</v>
      </c>
      <c r="B12" s="21"/>
      <c r="C12" s="34">
        <f ca="1">SLOPE(INDIRECT($D$9):G992,INDIRECT($C$9):F992)</f>
        <v>-1.2749729506248803E-5</v>
      </c>
      <c r="D12" s="5"/>
      <c r="E12" s="21"/>
    </row>
    <row r="13" spans="1:14" x14ac:dyDescent="0.2">
      <c r="A13" s="21" t="s">
        <v>19</v>
      </c>
      <c r="B13" s="21"/>
      <c r="C13" s="5" t="s">
        <v>14</v>
      </c>
    </row>
    <row r="14" spans="1:14" x14ac:dyDescent="0.2">
      <c r="A14" s="21"/>
      <c r="B14" s="21"/>
      <c r="C14" s="21"/>
    </row>
    <row r="15" spans="1:14" x14ac:dyDescent="0.2">
      <c r="A15" s="23" t="s">
        <v>18</v>
      </c>
      <c r="B15" s="21"/>
      <c r="C15" s="24">
        <f ca="1">(C7+C11)+(C8+C12)*INT(MAX(F21:F3533))</f>
        <v>59895.00595754887</v>
      </c>
      <c r="E15" s="25" t="s">
        <v>57</v>
      </c>
      <c r="F15" s="22">
        <v>1</v>
      </c>
    </row>
    <row r="16" spans="1:14" x14ac:dyDescent="0.2">
      <c r="A16" s="27" t="s">
        <v>4</v>
      </c>
      <c r="B16" s="21"/>
      <c r="C16" s="28">
        <f ca="1">+C8+C12</f>
        <v>0.75216725027049369</v>
      </c>
      <c r="E16" s="25" t="s">
        <v>47</v>
      </c>
      <c r="F16" s="26">
        <f ca="1">NOW()+15018.5+$C$5/24</f>
        <v>60356.727322569444</v>
      </c>
    </row>
    <row r="17" spans="1:31" ht="13.5" thickBot="1" x14ac:dyDescent="0.25">
      <c r="A17" s="25" t="s">
        <v>42</v>
      </c>
      <c r="B17" s="21"/>
      <c r="C17" s="21">
        <f>COUNT(C21:C2191)</f>
        <v>44</v>
      </c>
      <c r="E17" s="25" t="s">
        <v>58</v>
      </c>
      <c r="F17" s="26">
        <f ca="1">ROUND(2*(F16-$C$7)/$C$8,0)/2+F15</f>
        <v>47290.5</v>
      </c>
    </row>
    <row r="18" spans="1:31" ht="14.25" thickTop="1" thickBot="1" x14ac:dyDescent="0.25">
      <c r="A18" s="27" t="s">
        <v>5</v>
      </c>
      <c r="B18" s="21"/>
      <c r="C18" s="30">
        <f ca="1">+C15</f>
        <v>59895.00595754887</v>
      </c>
      <c r="D18" s="31">
        <f ca="1">+C16</f>
        <v>0.75216725027049369</v>
      </c>
      <c r="E18" s="25" t="s">
        <v>48</v>
      </c>
      <c r="F18" s="36">
        <f ca="1">ROUND(2*(F16-$C$15)/$C$16,0)/2+F15</f>
        <v>615</v>
      </c>
    </row>
    <row r="19" spans="1:31" ht="13.5" thickTop="1" x14ac:dyDescent="0.2">
      <c r="E19" s="25" t="s">
        <v>49</v>
      </c>
      <c r="F19" s="29">
        <f ca="1">+$C$15+$C$16*F18-15018.5-$C$5/24</f>
        <v>45339.484649798556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70</v>
      </c>
      <c r="I20" s="9" t="s">
        <v>73</v>
      </c>
      <c r="J20" s="9" t="s">
        <v>67</v>
      </c>
      <c r="K20" s="9" t="s">
        <v>54</v>
      </c>
      <c r="L20" s="9" t="s">
        <v>55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31" x14ac:dyDescent="0.2">
      <c r="A21" s="12" t="s">
        <v>12</v>
      </c>
      <c r="B21" s="5"/>
      <c r="C21" s="32">
        <v>24786.34</v>
      </c>
      <c r="D21" s="32" t="s">
        <v>14</v>
      </c>
      <c r="E21">
        <f t="shared" ref="E21:E62" si="0">+(C21-C$7)/C$8</f>
        <v>0</v>
      </c>
      <c r="F21">
        <f t="shared" ref="F21:F62" si="1">ROUND(2*E21,0)/2</f>
        <v>0</v>
      </c>
      <c r="H21">
        <f>G21</f>
        <v>0</v>
      </c>
      <c r="O21">
        <f t="shared" ref="O21:O62" ca="1" si="2">+C$11+C$12*$F21</f>
        <v>0.5073839233021864</v>
      </c>
      <c r="Q21" s="2">
        <f t="shared" ref="Q21:Q62" si="3">+C21-15018.5</f>
        <v>9767.84</v>
      </c>
    </row>
    <row r="22" spans="1:31" x14ac:dyDescent="0.2">
      <c r="A22" s="12" t="s">
        <v>34</v>
      </c>
      <c r="B22" s="5"/>
      <c r="C22" s="32">
        <v>49018.260999999999</v>
      </c>
      <c r="D22" s="32">
        <v>2E-3</v>
      </c>
      <c r="E22">
        <f t="shared" si="0"/>
        <v>32215.588024143159</v>
      </c>
      <c r="F22">
        <f t="shared" si="1"/>
        <v>32215.5</v>
      </c>
      <c r="G22">
        <f t="shared" ref="G22:G62" si="4">+C22-(C$7+F22*C$8)</f>
        <v>6.6210000004502945E-2</v>
      </c>
      <c r="K22">
        <f t="shared" ref="K22:K31" si="5">G22</f>
        <v>6.6210000004502945E-2</v>
      </c>
      <c r="O22">
        <f t="shared" ca="1" si="2"/>
        <v>9.6645012393628105E-2</v>
      </c>
      <c r="Q22" s="2">
        <f t="shared" si="3"/>
        <v>33999.760999999999</v>
      </c>
    </row>
    <row r="23" spans="1:31" x14ac:dyDescent="0.2">
      <c r="A23" s="12" t="s">
        <v>37</v>
      </c>
      <c r="C23" s="33">
        <v>50046.474999999999</v>
      </c>
      <c r="D23" s="32"/>
      <c r="E23">
        <f t="shared" si="0"/>
        <v>33582.566672870853</v>
      </c>
      <c r="F23">
        <f t="shared" si="1"/>
        <v>33582.5</v>
      </c>
      <c r="G23">
        <f t="shared" si="4"/>
        <v>5.0150000002759043E-2</v>
      </c>
      <c r="K23">
        <f t="shared" si="5"/>
        <v>5.0150000002759043E-2</v>
      </c>
      <c r="O23">
        <f t="shared" ca="1" si="2"/>
        <v>7.9216132158585972E-2</v>
      </c>
      <c r="Q23" s="2">
        <f t="shared" si="3"/>
        <v>35027.974999999999</v>
      </c>
    </row>
    <row r="24" spans="1:31" x14ac:dyDescent="0.2">
      <c r="A24" s="12" t="s">
        <v>28</v>
      </c>
      <c r="B24" s="5"/>
      <c r="C24" s="32">
        <v>50748.252500000002</v>
      </c>
      <c r="D24" s="32">
        <v>8.0000000000000004E-4</v>
      </c>
      <c r="E24">
        <f t="shared" si="0"/>
        <v>34515.558111090439</v>
      </c>
      <c r="F24">
        <f t="shared" si="1"/>
        <v>34515.5</v>
      </c>
      <c r="G24">
        <f t="shared" si="4"/>
        <v>4.371000000537606E-2</v>
      </c>
      <c r="K24">
        <f t="shared" si="5"/>
        <v>4.371000000537606E-2</v>
      </c>
      <c r="O24">
        <f t="shared" ca="1" si="2"/>
        <v>6.7320634529255852E-2</v>
      </c>
      <c r="Q24" s="2">
        <f t="shared" si="3"/>
        <v>35729.752500000002</v>
      </c>
      <c r="AA24">
        <v>21</v>
      </c>
      <c r="AC24" t="s">
        <v>27</v>
      </c>
      <c r="AE24" t="s">
        <v>29</v>
      </c>
    </row>
    <row r="25" spans="1:31" x14ac:dyDescent="0.2">
      <c r="A25" s="12" t="s">
        <v>32</v>
      </c>
      <c r="B25" s="41" t="s">
        <v>33</v>
      </c>
      <c r="C25" s="42">
        <v>51036.333899999998</v>
      </c>
      <c r="D25" s="42">
        <v>1.5E-3</v>
      </c>
      <c r="E25">
        <f t="shared" si="0"/>
        <v>34898.553404770137</v>
      </c>
      <c r="F25">
        <f t="shared" si="1"/>
        <v>34898.5</v>
      </c>
      <c r="G25">
        <f t="shared" si="4"/>
        <v>4.0170000000216532E-2</v>
      </c>
      <c r="K25">
        <f t="shared" si="5"/>
        <v>4.0170000000216532E-2</v>
      </c>
      <c r="O25">
        <f t="shared" ca="1" si="2"/>
        <v>6.2437488128362584E-2</v>
      </c>
      <c r="Q25" s="2">
        <f t="shared" si="3"/>
        <v>36017.833899999998</v>
      </c>
    </row>
    <row r="26" spans="1:31" x14ac:dyDescent="0.2">
      <c r="A26" s="12" t="s">
        <v>32</v>
      </c>
      <c r="B26" s="41" t="s">
        <v>33</v>
      </c>
      <c r="C26" s="42">
        <v>51081.463000000003</v>
      </c>
      <c r="D26" s="42">
        <v>4.4999999999999997E-3</v>
      </c>
      <c r="E26">
        <f t="shared" si="0"/>
        <v>34958.551144672827</v>
      </c>
      <c r="F26">
        <f t="shared" si="1"/>
        <v>34958.5</v>
      </c>
      <c r="G26">
        <f t="shared" si="4"/>
        <v>3.8469999999506399E-2</v>
      </c>
      <c r="K26">
        <f t="shared" si="5"/>
        <v>3.8469999999506399E-2</v>
      </c>
      <c r="O26">
        <f t="shared" ca="1" si="2"/>
        <v>6.1672504357987656E-2</v>
      </c>
      <c r="Q26" s="2">
        <f t="shared" si="3"/>
        <v>36062.963000000003</v>
      </c>
    </row>
    <row r="27" spans="1:31" x14ac:dyDescent="0.2">
      <c r="A27" s="42" t="s">
        <v>53</v>
      </c>
      <c r="B27" s="41" t="s">
        <v>31</v>
      </c>
      <c r="C27" s="42">
        <v>51758.417179999997</v>
      </c>
      <c r="D27" s="42">
        <v>3.8999999999999998E-3</v>
      </c>
      <c r="E27">
        <f t="shared" si="0"/>
        <v>35858.540748225154</v>
      </c>
      <c r="F27">
        <f t="shared" si="1"/>
        <v>35858.5</v>
      </c>
      <c r="G27">
        <f t="shared" si="4"/>
        <v>3.0649999993329402E-2</v>
      </c>
      <c r="K27">
        <f t="shared" si="5"/>
        <v>3.0649999993329402E-2</v>
      </c>
      <c r="O27">
        <f t="shared" ca="1" si="2"/>
        <v>5.019774780236369E-2</v>
      </c>
      <c r="Q27" s="2">
        <f t="shared" si="3"/>
        <v>36739.917179999997</v>
      </c>
    </row>
    <row r="28" spans="1:31" x14ac:dyDescent="0.2">
      <c r="A28" s="42" t="s">
        <v>53</v>
      </c>
      <c r="B28" s="41" t="s">
        <v>31</v>
      </c>
      <c r="C28" s="42">
        <v>51782.486779999999</v>
      </c>
      <c r="D28" s="42">
        <v>2.5000000000000001E-3</v>
      </c>
      <c r="E28">
        <f t="shared" si="0"/>
        <v>35890.540535510117</v>
      </c>
      <c r="F28">
        <f t="shared" si="1"/>
        <v>35890.5</v>
      </c>
      <c r="G28">
        <f t="shared" si="4"/>
        <v>3.0489999997371342E-2</v>
      </c>
      <c r="K28">
        <f t="shared" si="5"/>
        <v>3.0489999997371342E-2</v>
      </c>
      <c r="O28">
        <f t="shared" ca="1" si="2"/>
        <v>4.9789756458163748E-2</v>
      </c>
      <c r="Q28" s="2">
        <f t="shared" si="3"/>
        <v>36763.986779999999</v>
      </c>
    </row>
    <row r="29" spans="1:31" x14ac:dyDescent="0.2">
      <c r="A29" s="42" t="s">
        <v>53</v>
      </c>
      <c r="B29" s="41" t="s">
        <v>31</v>
      </c>
      <c r="C29" s="42">
        <v>52119.463199999998</v>
      </c>
      <c r="D29" s="42" t="s">
        <v>54</v>
      </c>
      <c r="E29">
        <f t="shared" si="0"/>
        <v>36338.540243026931</v>
      </c>
      <c r="F29">
        <f t="shared" si="1"/>
        <v>36338.5</v>
      </c>
      <c r="G29">
        <f t="shared" si="4"/>
        <v>3.0270000002929009E-2</v>
      </c>
      <c r="K29">
        <f t="shared" si="5"/>
        <v>3.0270000002929009E-2</v>
      </c>
      <c r="O29">
        <f t="shared" ca="1" si="2"/>
        <v>4.4077877639364271E-2</v>
      </c>
      <c r="Q29" s="2">
        <f t="shared" si="3"/>
        <v>37100.963199999998</v>
      </c>
    </row>
    <row r="30" spans="1:31" x14ac:dyDescent="0.2">
      <c r="A30" s="12" t="s">
        <v>38</v>
      </c>
      <c r="B30" s="12"/>
      <c r="C30" s="43">
        <v>52215.364800000003</v>
      </c>
      <c r="D30" s="42"/>
      <c r="E30">
        <f t="shared" si="0"/>
        <v>36466.03844824378</v>
      </c>
      <c r="F30">
        <f t="shared" si="1"/>
        <v>36466</v>
      </c>
      <c r="G30">
        <f t="shared" si="4"/>
        <v>2.8920000004291069E-2</v>
      </c>
      <c r="K30">
        <f t="shared" si="5"/>
        <v>2.8920000004291069E-2</v>
      </c>
      <c r="O30">
        <f t="shared" ca="1" si="2"/>
        <v>4.2452287127317578E-2</v>
      </c>
      <c r="Q30" s="2">
        <f t="shared" si="3"/>
        <v>37196.864800000003</v>
      </c>
    </row>
    <row r="31" spans="1:31" x14ac:dyDescent="0.2">
      <c r="A31" s="12" t="s">
        <v>38</v>
      </c>
      <c r="B31" s="12"/>
      <c r="C31" s="43">
        <v>52218.379000000001</v>
      </c>
      <c r="D31" s="42"/>
      <c r="E31">
        <f t="shared" si="0"/>
        <v>36470.045733733947</v>
      </c>
      <c r="F31">
        <f t="shared" si="1"/>
        <v>36470</v>
      </c>
      <c r="G31">
        <f t="shared" si="4"/>
        <v>3.4400000004097819E-2</v>
      </c>
      <c r="K31">
        <f t="shared" si="5"/>
        <v>3.4400000004097819E-2</v>
      </c>
      <c r="O31">
        <f t="shared" ca="1" si="2"/>
        <v>4.2401288209292565E-2</v>
      </c>
      <c r="Q31" s="2">
        <f t="shared" si="3"/>
        <v>37199.879000000001</v>
      </c>
    </row>
    <row r="32" spans="1:31" x14ac:dyDescent="0.2">
      <c r="A32" s="12" t="s">
        <v>30</v>
      </c>
      <c r="B32" s="5" t="s">
        <v>31</v>
      </c>
      <c r="C32" s="32">
        <v>52506.442799999997</v>
      </c>
      <c r="D32" s="32">
        <v>4.1999999999999997E-3</v>
      </c>
      <c r="E32">
        <f t="shared" si="0"/>
        <v>36853.017628759073</v>
      </c>
      <c r="F32">
        <f t="shared" si="1"/>
        <v>36853</v>
      </c>
      <c r="G32">
        <f t="shared" si="4"/>
        <v>1.3259999999718275E-2</v>
      </c>
      <c r="J32">
        <f t="shared" ref="J32:J40" si="6">G32</f>
        <v>1.3259999999718275E-2</v>
      </c>
      <c r="O32">
        <f t="shared" ca="1" si="2"/>
        <v>3.7518141808399297E-2</v>
      </c>
      <c r="Q32" s="2">
        <f t="shared" si="3"/>
        <v>37487.942799999997</v>
      </c>
    </row>
    <row r="33" spans="1:17" x14ac:dyDescent="0.2">
      <c r="A33" s="12" t="s">
        <v>30</v>
      </c>
      <c r="B33" s="5" t="s">
        <v>31</v>
      </c>
      <c r="C33" s="32">
        <v>52506.442799999997</v>
      </c>
      <c r="D33" s="32">
        <v>4.1999999999999997E-3</v>
      </c>
      <c r="E33">
        <f t="shared" si="0"/>
        <v>36853.017628759073</v>
      </c>
      <c r="F33">
        <f t="shared" si="1"/>
        <v>36853</v>
      </c>
      <c r="G33">
        <f t="shared" si="4"/>
        <v>1.3259999999718275E-2</v>
      </c>
      <c r="J33">
        <f t="shared" si="6"/>
        <v>1.3259999999718275E-2</v>
      </c>
      <c r="O33">
        <f t="shared" ca="1" si="2"/>
        <v>3.7518141808399297E-2</v>
      </c>
      <c r="Q33" s="2">
        <f t="shared" si="3"/>
        <v>37487.942799999997</v>
      </c>
    </row>
    <row r="34" spans="1:17" x14ac:dyDescent="0.2">
      <c r="A34" s="13" t="s">
        <v>35</v>
      </c>
      <c r="B34" s="11"/>
      <c r="C34" s="32">
        <v>52855.458299999998</v>
      </c>
      <c r="D34" s="32">
        <v>6.9999999999999999E-4</v>
      </c>
      <c r="E34">
        <f t="shared" si="0"/>
        <v>37317.022920045732</v>
      </c>
      <c r="F34">
        <f t="shared" si="1"/>
        <v>37317</v>
      </c>
      <c r="G34">
        <f t="shared" si="4"/>
        <v>1.7240000001038425E-2</v>
      </c>
      <c r="J34">
        <f t="shared" si="6"/>
        <v>1.7240000001038425E-2</v>
      </c>
      <c r="O34">
        <f t="shared" ca="1" si="2"/>
        <v>3.1602267317499821E-2</v>
      </c>
      <c r="Q34" s="2">
        <f t="shared" si="3"/>
        <v>37836.958299999998</v>
      </c>
    </row>
    <row r="35" spans="1:17" x14ac:dyDescent="0.2">
      <c r="A35" s="13" t="s">
        <v>35</v>
      </c>
      <c r="B35" s="11"/>
      <c r="C35" s="32">
        <v>52878.400900000001</v>
      </c>
      <c r="D35" s="32">
        <v>1.1999999999999999E-3</v>
      </c>
      <c r="E35">
        <f t="shared" si="0"/>
        <v>37347.524395756336</v>
      </c>
      <c r="F35">
        <f t="shared" si="1"/>
        <v>37347.5</v>
      </c>
      <c r="G35">
        <f t="shared" si="4"/>
        <v>1.8350000005739275E-2</v>
      </c>
      <c r="J35">
        <f t="shared" si="6"/>
        <v>1.8350000005739275E-2</v>
      </c>
      <c r="O35">
        <f t="shared" ca="1" si="2"/>
        <v>3.1213400567559224E-2</v>
      </c>
      <c r="Q35" s="2">
        <f t="shared" si="3"/>
        <v>37859.900900000001</v>
      </c>
    </row>
    <row r="36" spans="1:17" x14ac:dyDescent="0.2">
      <c r="A36" s="13" t="s">
        <v>41</v>
      </c>
      <c r="B36" s="11"/>
      <c r="C36" s="32">
        <v>53233.424200000001</v>
      </c>
      <c r="D36" s="32">
        <v>1.8E-3</v>
      </c>
      <c r="E36">
        <f t="shared" si="0"/>
        <v>37819.516870961743</v>
      </c>
      <c r="F36">
        <f t="shared" si="1"/>
        <v>37819.5</v>
      </c>
      <c r="G36">
        <f t="shared" si="4"/>
        <v>1.269000000320375E-2</v>
      </c>
      <c r="J36">
        <f t="shared" si="6"/>
        <v>1.269000000320375E-2</v>
      </c>
      <c r="O36">
        <f t="shared" ca="1" si="2"/>
        <v>2.5195528240609832E-2</v>
      </c>
      <c r="Q36" s="2">
        <f t="shared" si="3"/>
        <v>38214.924200000001</v>
      </c>
    </row>
    <row r="37" spans="1:17" x14ac:dyDescent="0.2">
      <c r="A37" s="13" t="s">
        <v>41</v>
      </c>
      <c r="B37" s="11"/>
      <c r="C37" s="32">
        <v>53242.4473</v>
      </c>
      <c r="D37" s="32">
        <v>2.5000000000000001E-3</v>
      </c>
      <c r="E37">
        <f t="shared" si="0"/>
        <v>37831.512802786572</v>
      </c>
      <c r="F37">
        <f t="shared" si="1"/>
        <v>37831.5</v>
      </c>
      <c r="G37">
        <f t="shared" si="4"/>
        <v>9.6300000004703179E-3</v>
      </c>
      <c r="J37">
        <f t="shared" si="6"/>
        <v>9.6300000004703179E-3</v>
      </c>
      <c r="O37">
        <f t="shared" ca="1" si="2"/>
        <v>2.5042531486534847E-2</v>
      </c>
      <c r="Q37" s="2">
        <f t="shared" si="3"/>
        <v>38223.9473</v>
      </c>
    </row>
    <row r="38" spans="1:17" x14ac:dyDescent="0.2">
      <c r="A38" s="13" t="s">
        <v>41</v>
      </c>
      <c r="B38" s="11"/>
      <c r="C38" s="32">
        <v>53251.477400000003</v>
      </c>
      <c r="D38" s="32">
        <v>3.0000000000000001E-3</v>
      </c>
      <c r="E38">
        <f t="shared" si="0"/>
        <v>37843.518040894473</v>
      </c>
      <c r="F38">
        <f t="shared" si="1"/>
        <v>37843.5</v>
      </c>
      <c r="G38">
        <f t="shared" si="4"/>
        <v>1.357000001007691E-2</v>
      </c>
      <c r="J38">
        <f t="shared" si="6"/>
        <v>1.357000001007691E-2</v>
      </c>
      <c r="O38">
        <f t="shared" ca="1" si="2"/>
        <v>2.4889534732459861E-2</v>
      </c>
      <c r="Q38" s="2">
        <f t="shared" si="3"/>
        <v>38232.977400000003</v>
      </c>
    </row>
    <row r="39" spans="1:17" x14ac:dyDescent="0.2">
      <c r="A39" s="13" t="s">
        <v>41</v>
      </c>
      <c r="B39" s="11"/>
      <c r="C39" s="32">
        <v>53257.493499999997</v>
      </c>
      <c r="D39" s="32">
        <v>8.9999999999999998E-4</v>
      </c>
      <c r="E39">
        <f t="shared" si="0"/>
        <v>37851.516259405988</v>
      </c>
      <c r="F39">
        <f t="shared" si="1"/>
        <v>37851.5</v>
      </c>
      <c r="G39">
        <f t="shared" si="4"/>
        <v>1.2229999992996454E-2</v>
      </c>
      <c r="J39">
        <f t="shared" si="6"/>
        <v>1.2229999992996454E-2</v>
      </c>
      <c r="O39">
        <f t="shared" ca="1" si="2"/>
        <v>2.4787536896409834E-2</v>
      </c>
      <c r="Q39" s="2">
        <f t="shared" si="3"/>
        <v>38238.993499999997</v>
      </c>
    </row>
    <row r="40" spans="1:17" x14ac:dyDescent="0.2">
      <c r="A40" s="13" t="s">
        <v>41</v>
      </c>
      <c r="B40" s="11"/>
      <c r="C40" s="32">
        <v>53284.570800000001</v>
      </c>
      <c r="D40" s="32">
        <v>1E-4</v>
      </c>
      <c r="E40">
        <f t="shared" si="0"/>
        <v>37887.514690632568</v>
      </c>
      <c r="F40">
        <f t="shared" si="1"/>
        <v>37887.5</v>
      </c>
      <c r="G40">
        <f t="shared" si="4"/>
        <v>1.1050000000977889E-2</v>
      </c>
      <c r="J40">
        <f t="shared" si="6"/>
        <v>1.1050000000977889E-2</v>
      </c>
      <c r="O40">
        <f t="shared" ca="1" si="2"/>
        <v>2.4328546634184878E-2</v>
      </c>
      <c r="Q40" s="2">
        <f t="shared" si="3"/>
        <v>38266.070800000001</v>
      </c>
    </row>
    <row r="41" spans="1:17" x14ac:dyDescent="0.2">
      <c r="A41" s="18" t="s">
        <v>52</v>
      </c>
      <c r="B41" s="39" t="s">
        <v>31</v>
      </c>
      <c r="C41" s="40">
        <v>53316.541499999999</v>
      </c>
      <c r="D41" s="18">
        <v>5.9999999999999995E-4</v>
      </c>
      <c r="E41">
        <f t="shared" si="0"/>
        <v>37930.018745513044</v>
      </c>
      <c r="F41">
        <f t="shared" si="1"/>
        <v>37930</v>
      </c>
      <c r="G41">
        <f t="shared" si="4"/>
        <v>1.4100000000325963E-2</v>
      </c>
      <c r="K41">
        <f>G41</f>
        <v>1.4100000000325963E-2</v>
      </c>
      <c r="O41">
        <f t="shared" ca="1" si="2"/>
        <v>2.3786683130169295E-2</v>
      </c>
      <c r="Q41" s="2">
        <f t="shared" si="3"/>
        <v>38298.041499999999</v>
      </c>
    </row>
    <row r="42" spans="1:17" x14ac:dyDescent="0.2">
      <c r="A42" s="12" t="s">
        <v>39</v>
      </c>
      <c r="B42" s="5" t="s">
        <v>31</v>
      </c>
      <c r="C42" s="33">
        <v>53320.6757</v>
      </c>
      <c r="D42" s="32">
        <v>4.0000000000000002E-4</v>
      </c>
      <c r="E42">
        <f t="shared" si="0"/>
        <v>37935.515036294506</v>
      </c>
      <c r="F42">
        <f t="shared" si="1"/>
        <v>37935.5</v>
      </c>
      <c r="G42">
        <f t="shared" si="4"/>
        <v>1.1310000001685694E-2</v>
      </c>
      <c r="K42">
        <f>G42</f>
        <v>1.1310000001685694E-2</v>
      </c>
      <c r="O42">
        <f t="shared" ca="1" si="2"/>
        <v>2.3716559617884936E-2</v>
      </c>
      <c r="Q42" s="2">
        <f t="shared" si="3"/>
        <v>38302.1757</v>
      </c>
    </row>
    <row r="43" spans="1:17" x14ac:dyDescent="0.2">
      <c r="A43" s="12" t="s">
        <v>39</v>
      </c>
      <c r="B43" s="5" t="s">
        <v>33</v>
      </c>
      <c r="C43" s="33">
        <v>53337.6005</v>
      </c>
      <c r="D43" s="33">
        <v>6.9999999999999999E-4</v>
      </c>
      <c r="E43">
        <f t="shared" si="0"/>
        <v>37958.016033396263</v>
      </c>
      <c r="F43">
        <f t="shared" si="1"/>
        <v>37958</v>
      </c>
      <c r="G43">
        <f t="shared" si="4"/>
        <v>1.2060000000928994E-2</v>
      </c>
      <c r="K43">
        <f>G43</f>
        <v>1.2060000000928994E-2</v>
      </c>
      <c r="O43">
        <f t="shared" ca="1" si="2"/>
        <v>2.3429690703994366E-2</v>
      </c>
      <c r="Q43" s="2">
        <f t="shared" si="3"/>
        <v>38319.1005</v>
      </c>
    </row>
    <row r="44" spans="1:17" x14ac:dyDescent="0.2">
      <c r="A44" s="16" t="s">
        <v>44</v>
      </c>
      <c r="B44" s="17" t="s">
        <v>31</v>
      </c>
      <c r="C44" s="18">
        <v>53343.243000000002</v>
      </c>
      <c r="D44" s="18">
        <v>3.0000000000000001E-3</v>
      </c>
      <c r="E44">
        <f t="shared" si="0"/>
        <v>37965.517562285626</v>
      </c>
      <c r="F44">
        <f t="shared" si="1"/>
        <v>37965.5</v>
      </c>
      <c r="G44">
        <f t="shared" si="4"/>
        <v>1.321000000461936E-2</v>
      </c>
      <c r="K44">
        <f>G44</f>
        <v>1.321000000461936E-2</v>
      </c>
      <c r="O44">
        <f t="shared" ca="1" si="2"/>
        <v>2.3334067732697472E-2</v>
      </c>
      <c r="Q44" s="2">
        <f t="shared" si="3"/>
        <v>38324.743000000002</v>
      </c>
    </row>
    <row r="45" spans="1:17" x14ac:dyDescent="0.2">
      <c r="A45" s="15" t="s">
        <v>43</v>
      </c>
      <c r="B45" s="14"/>
      <c r="C45" s="32">
        <v>53657.648699999998</v>
      </c>
      <c r="D45" s="32">
        <v>3.3E-3</v>
      </c>
      <c r="E45">
        <f t="shared" si="0"/>
        <v>38383.51019702731</v>
      </c>
      <c r="F45">
        <f t="shared" si="1"/>
        <v>38383.5</v>
      </c>
      <c r="G45">
        <f t="shared" si="4"/>
        <v>7.6699999990523793E-3</v>
      </c>
      <c r="J45">
        <f>G45</f>
        <v>7.6699999990523793E-3</v>
      </c>
      <c r="O45">
        <f t="shared" ca="1" si="2"/>
        <v>1.8004680799085515E-2</v>
      </c>
      <c r="Q45" s="2">
        <f t="shared" si="3"/>
        <v>38639.148699999998</v>
      </c>
    </row>
    <row r="46" spans="1:17" x14ac:dyDescent="0.2">
      <c r="A46" s="15" t="s">
        <v>43</v>
      </c>
      <c r="B46" s="44"/>
      <c r="C46" s="42">
        <v>53928.431900000003</v>
      </c>
      <c r="D46" s="42">
        <v>4.0000000000000002E-4</v>
      </c>
      <c r="E46" s="12">
        <f t="shared" si="0"/>
        <v>38743.508069876894</v>
      </c>
      <c r="F46">
        <f t="shared" si="1"/>
        <v>38743.5</v>
      </c>
      <c r="G46">
        <f t="shared" si="4"/>
        <v>6.0700000030919909E-3</v>
      </c>
      <c r="J46">
        <f>G46</f>
        <v>6.0700000030919909E-3</v>
      </c>
      <c r="O46">
        <f t="shared" ca="1" si="2"/>
        <v>1.3414778176835895E-2</v>
      </c>
      <c r="Q46" s="2">
        <f t="shared" si="3"/>
        <v>38909.931900000003</v>
      </c>
    </row>
    <row r="47" spans="1:17" x14ac:dyDescent="0.2">
      <c r="A47" s="15" t="s">
        <v>50</v>
      </c>
      <c r="B47" s="45" t="s">
        <v>31</v>
      </c>
      <c r="C47" s="42">
        <v>54018.318599999999</v>
      </c>
      <c r="D47" s="42">
        <v>4.0000000000000002E-4</v>
      </c>
      <c r="E47" s="12">
        <f t="shared" si="0"/>
        <v>38863.009651945016</v>
      </c>
      <c r="F47">
        <f t="shared" si="1"/>
        <v>38863</v>
      </c>
      <c r="G47">
        <f t="shared" si="4"/>
        <v>7.259999998495914E-3</v>
      </c>
      <c r="J47">
        <f>G47</f>
        <v>7.259999998495914E-3</v>
      </c>
      <c r="O47">
        <f t="shared" ca="1" si="2"/>
        <v>1.1891185500839174E-2</v>
      </c>
      <c r="Q47" s="2">
        <f t="shared" si="3"/>
        <v>38999.818599999999</v>
      </c>
    </row>
    <row r="48" spans="1:17" x14ac:dyDescent="0.2">
      <c r="A48" s="15" t="s">
        <v>50</v>
      </c>
      <c r="B48" s="45" t="s">
        <v>31</v>
      </c>
      <c r="C48" s="42">
        <v>54080.3698</v>
      </c>
      <c r="D48" s="42">
        <v>4.0000000000000002E-4</v>
      </c>
      <c r="E48" s="12">
        <f t="shared" si="0"/>
        <v>38945.504799383132</v>
      </c>
      <c r="F48">
        <f t="shared" si="1"/>
        <v>38945.5</v>
      </c>
      <c r="G48">
        <f t="shared" si="4"/>
        <v>3.6099999997531995E-3</v>
      </c>
      <c r="J48">
        <f>G48</f>
        <v>3.6099999997531995E-3</v>
      </c>
      <c r="O48">
        <f t="shared" ca="1" si="2"/>
        <v>1.0839332816573677E-2</v>
      </c>
      <c r="Q48" s="2">
        <f t="shared" si="3"/>
        <v>39061.8698</v>
      </c>
    </row>
    <row r="49" spans="1:17" x14ac:dyDescent="0.2">
      <c r="A49" s="66" t="s">
        <v>196</v>
      </c>
      <c r="B49" s="68" t="s">
        <v>31</v>
      </c>
      <c r="C49" s="67">
        <v>54712.573199999999</v>
      </c>
      <c r="D49" s="67" t="s">
        <v>73</v>
      </c>
      <c r="E49">
        <f t="shared" si="0"/>
        <v>39785.999627748679</v>
      </c>
      <c r="F49">
        <f t="shared" si="1"/>
        <v>39786</v>
      </c>
      <c r="G49">
        <f t="shared" si="4"/>
        <v>-2.8000000020256266E-4</v>
      </c>
      <c r="K49">
        <f>G49</f>
        <v>-2.8000000020256266E-4</v>
      </c>
      <c r="O49">
        <f t="shared" ca="1" si="2"/>
        <v>1.2318516657150447E-4</v>
      </c>
      <c r="Q49" s="2">
        <f t="shared" si="3"/>
        <v>39694.073199999999</v>
      </c>
    </row>
    <row r="50" spans="1:17" x14ac:dyDescent="0.2">
      <c r="A50" s="66" t="s">
        <v>196</v>
      </c>
      <c r="B50" s="68" t="s">
        <v>31</v>
      </c>
      <c r="C50" s="67">
        <v>54737.394099999998</v>
      </c>
      <c r="D50" s="67" t="s">
        <v>73</v>
      </c>
      <c r="E50">
        <f t="shared" si="0"/>
        <v>39818.998245100905</v>
      </c>
      <c r="F50">
        <f t="shared" si="1"/>
        <v>39819</v>
      </c>
      <c r="G50">
        <f t="shared" si="4"/>
        <v>-1.3200000030337833E-3</v>
      </c>
      <c r="K50">
        <f>G50</f>
        <v>-1.3200000030337833E-3</v>
      </c>
      <c r="O50">
        <f t="shared" ca="1" si="2"/>
        <v>-2.9755590713465008E-4</v>
      </c>
      <c r="Q50" s="2">
        <f t="shared" si="3"/>
        <v>39718.894099999998</v>
      </c>
    </row>
    <row r="51" spans="1:17" x14ac:dyDescent="0.2">
      <c r="A51" s="46" t="s">
        <v>56</v>
      </c>
      <c r="B51" s="47" t="s">
        <v>33</v>
      </c>
      <c r="C51" s="46">
        <v>55106.707199999997</v>
      </c>
      <c r="D51" s="46">
        <v>8.0000000000000004E-4</v>
      </c>
      <c r="E51" s="12">
        <f t="shared" si="0"/>
        <v>40309.988566566513</v>
      </c>
      <c r="F51">
        <f t="shared" si="1"/>
        <v>40310</v>
      </c>
      <c r="G51">
        <f t="shared" si="4"/>
        <v>-8.6000000010244548E-3</v>
      </c>
      <c r="K51">
        <f>G51</f>
        <v>-8.6000000010244548E-3</v>
      </c>
      <c r="O51">
        <f t="shared" ca="1" si="2"/>
        <v>-6.5576730947027873E-3</v>
      </c>
      <c r="Q51" s="2">
        <f t="shared" si="3"/>
        <v>40088.207199999997</v>
      </c>
    </row>
    <row r="52" spans="1:17" x14ac:dyDescent="0.2">
      <c r="A52" s="51" t="s">
        <v>62</v>
      </c>
      <c r="B52" s="51"/>
      <c r="C52" s="48">
        <v>55380.498099999997</v>
      </c>
      <c r="D52" s="48">
        <v>5.1999999999999998E-3</v>
      </c>
      <c r="E52" s="12">
        <f t="shared" si="0"/>
        <v>40673.985083357707</v>
      </c>
      <c r="F52">
        <f t="shared" si="1"/>
        <v>40674</v>
      </c>
      <c r="G52">
        <f t="shared" si="4"/>
        <v>-1.1220000000321306E-2</v>
      </c>
      <c r="J52">
        <f>G52</f>
        <v>-1.1220000000321306E-2</v>
      </c>
      <c r="O52">
        <f t="shared" ca="1" si="2"/>
        <v>-1.1198574634977421E-2</v>
      </c>
      <c r="Q52" s="2">
        <f t="shared" si="3"/>
        <v>40361.998099999997</v>
      </c>
    </row>
    <row r="53" spans="1:17" x14ac:dyDescent="0.2">
      <c r="A53" s="51" t="s">
        <v>62</v>
      </c>
      <c r="B53" s="51"/>
      <c r="C53" s="48">
        <v>55430.517099999997</v>
      </c>
      <c r="D53" s="48">
        <v>2.5000000000000001E-3</v>
      </c>
      <c r="E53" s="12">
        <f t="shared" si="0"/>
        <v>40740.483793772764</v>
      </c>
      <c r="F53">
        <f t="shared" si="1"/>
        <v>40740.5</v>
      </c>
      <c r="G53">
        <f t="shared" si="4"/>
        <v>-1.2190000001282897E-2</v>
      </c>
      <c r="J53">
        <f>G53</f>
        <v>-1.2190000001282897E-2</v>
      </c>
      <c r="O53">
        <f t="shared" ca="1" si="2"/>
        <v>-1.2046431647142919E-2</v>
      </c>
      <c r="Q53" s="2">
        <f t="shared" si="3"/>
        <v>40412.017099999997</v>
      </c>
    </row>
    <row r="54" spans="1:17" x14ac:dyDescent="0.2">
      <c r="A54" s="46" t="s">
        <v>59</v>
      </c>
      <c r="B54" s="47" t="s">
        <v>31</v>
      </c>
      <c r="C54" s="46">
        <v>55775.387900000002</v>
      </c>
      <c r="D54" s="46">
        <v>2.3999999999999998E-3</v>
      </c>
      <c r="E54" s="12">
        <f t="shared" si="0"/>
        <v>41198.978834853362</v>
      </c>
      <c r="F54">
        <f t="shared" si="1"/>
        <v>41199</v>
      </c>
      <c r="G54">
        <f t="shared" si="4"/>
        <v>-1.5919999998004641E-2</v>
      </c>
      <c r="J54">
        <f>G54</f>
        <v>-1.5919999998004641E-2</v>
      </c>
      <c r="O54">
        <f t="shared" ca="1" si="2"/>
        <v>-1.789218262575798E-2</v>
      </c>
      <c r="Q54" s="2">
        <f t="shared" si="3"/>
        <v>40756.887900000002</v>
      </c>
    </row>
    <row r="55" spans="1:17" x14ac:dyDescent="0.2">
      <c r="A55" s="66" t="s">
        <v>225</v>
      </c>
      <c r="B55" s="68" t="s">
        <v>33</v>
      </c>
      <c r="C55" s="67">
        <v>55801.335899999998</v>
      </c>
      <c r="D55" s="67" t="s">
        <v>73</v>
      </c>
      <c r="E55">
        <f t="shared" si="0"/>
        <v>41233.47589672685</v>
      </c>
      <c r="F55">
        <f t="shared" si="1"/>
        <v>41233.5</v>
      </c>
      <c r="G55">
        <f t="shared" si="4"/>
        <v>-1.8130000004020985E-2</v>
      </c>
      <c r="K55">
        <f>G55</f>
        <v>-1.8130000004020985E-2</v>
      </c>
      <c r="O55">
        <f t="shared" ca="1" si="2"/>
        <v>-1.8332048293723591E-2</v>
      </c>
      <c r="Q55" s="2">
        <f t="shared" si="3"/>
        <v>40782.835899999998</v>
      </c>
    </row>
    <row r="56" spans="1:17" x14ac:dyDescent="0.2">
      <c r="A56" s="66" t="s">
        <v>225</v>
      </c>
      <c r="B56" s="68" t="s">
        <v>31</v>
      </c>
      <c r="C56" s="67">
        <v>55851.357400000001</v>
      </c>
      <c r="D56" s="67" t="s">
        <v>73</v>
      </c>
      <c r="E56">
        <f t="shared" si="0"/>
        <v>41299.977930814435</v>
      </c>
      <c r="F56">
        <f t="shared" si="1"/>
        <v>41300</v>
      </c>
      <c r="G56">
        <f t="shared" si="4"/>
        <v>-1.6599999995378312E-2</v>
      </c>
      <c r="K56">
        <f>G56</f>
        <v>-1.6599999995378312E-2</v>
      </c>
      <c r="O56">
        <f t="shared" ca="1" si="2"/>
        <v>-1.9179905305889089E-2</v>
      </c>
      <c r="Q56" s="2">
        <f t="shared" si="3"/>
        <v>40832.857400000001</v>
      </c>
    </row>
    <row r="57" spans="1:17" x14ac:dyDescent="0.2">
      <c r="A57" s="15" t="s">
        <v>60</v>
      </c>
      <c r="B57" s="41" t="s">
        <v>31</v>
      </c>
      <c r="C57" s="42">
        <v>56157.489600000001</v>
      </c>
      <c r="D57" s="42">
        <v>6.4999999999999997E-3</v>
      </c>
      <c r="E57" s="12">
        <f t="shared" si="0"/>
        <v>41706.971203701243</v>
      </c>
      <c r="F57">
        <f t="shared" si="1"/>
        <v>41707</v>
      </c>
      <c r="G57">
        <f t="shared" si="4"/>
        <v>-2.1659999998519197E-2</v>
      </c>
      <c r="J57">
        <f>G57</f>
        <v>-2.1659999998519197E-2</v>
      </c>
      <c r="O57">
        <f t="shared" ca="1" si="2"/>
        <v>-2.4369045214932439E-2</v>
      </c>
      <c r="Q57" s="2">
        <f t="shared" si="3"/>
        <v>41138.989600000001</v>
      </c>
    </row>
    <row r="58" spans="1:17" x14ac:dyDescent="0.2">
      <c r="A58" s="15" t="s">
        <v>60</v>
      </c>
      <c r="B58" s="41" t="s">
        <v>33</v>
      </c>
      <c r="C58" s="42">
        <v>56180.428399999997</v>
      </c>
      <c r="D58" s="42">
        <v>2E-3</v>
      </c>
      <c r="E58" s="12">
        <f t="shared" si="0"/>
        <v>41737.4676274296</v>
      </c>
      <c r="F58">
        <f t="shared" si="1"/>
        <v>41737.5</v>
      </c>
      <c r="G58">
        <f t="shared" si="4"/>
        <v>-2.4349999999685679E-2</v>
      </c>
      <c r="J58">
        <f>G58</f>
        <v>-2.4349999999685679E-2</v>
      </c>
      <c r="O58">
        <f t="shared" ca="1" si="2"/>
        <v>-2.4757911964872981E-2</v>
      </c>
      <c r="Q58" s="2">
        <f t="shared" si="3"/>
        <v>41161.928399999997</v>
      </c>
    </row>
    <row r="59" spans="1:17" x14ac:dyDescent="0.2">
      <c r="A59" s="15" t="s">
        <v>60</v>
      </c>
      <c r="B59" s="41" t="s">
        <v>31</v>
      </c>
      <c r="C59" s="42">
        <v>56187.572500000002</v>
      </c>
      <c r="D59" s="42">
        <v>7.1000000000000004E-3</v>
      </c>
      <c r="E59" s="12">
        <f t="shared" si="0"/>
        <v>41746.965486984504</v>
      </c>
      <c r="F59">
        <f t="shared" si="1"/>
        <v>41747</v>
      </c>
      <c r="G59">
        <f t="shared" si="4"/>
        <v>-2.5959999991755467E-2</v>
      </c>
      <c r="J59">
        <f>G59</f>
        <v>-2.5959999991755467E-2</v>
      </c>
      <c r="O59">
        <f t="shared" ca="1" si="2"/>
        <v>-2.4879034395182353E-2</v>
      </c>
      <c r="Q59" s="2">
        <f t="shared" si="3"/>
        <v>41169.072500000002</v>
      </c>
    </row>
    <row r="60" spans="1:17" x14ac:dyDescent="0.2">
      <c r="A60" s="44" t="s">
        <v>61</v>
      </c>
      <c r="B60" s="45" t="s">
        <v>31</v>
      </c>
      <c r="C60" s="42">
        <v>56600.512699999999</v>
      </c>
      <c r="D60" s="50">
        <v>3.0999999999999999E-3</v>
      </c>
      <c r="E60" s="12">
        <f t="shared" si="0"/>
        <v>42295.956685899655</v>
      </c>
      <c r="F60">
        <f t="shared" si="1"/>
        <v>42296</v>
      </c>
      <c r="G60">
        <f t="shared" si="4"/>
        <v>-3.2579999999143183E-2</v>
      </c>
      <c r="J60">
        <f>G60</f>
        <v>-3.2579999999143183E-2</v>
      </c>
      <c r="O60">
        <f t="shared" ca="1" si="2"/>
        <v>-3.1878635894112994E-2</v>
      </c>
      <c r="Q60" s="2">
        <f t="shared" si="3"/>
        <v>41582.012699999999</v>
      </c>
    </row>
    <row r="61" spans="1:17" x14ac:dyDescent="0.2">
      <c r="A61" s="49" t="s">
        <v>63</v>
      </c>
      <c r="B61" s="52"/>
      <c r="C61" s="49">
        <v>56928.457000000002</v>
      </c>
      <c r="D61" s="49">
        <v>3.8E-3</v>
      </c>
      <c r="E61" s="12">
        <f t="shared" si="0"/>
        <v>42731.948469781171</v>
      </c>
      <c r="F61">
        <f t="shared" si="1"/>
        <v>42732</v>
      </c>
      <c r="G61">
        <f t="shared" si="4"/>
        <v>-3.8759999995818362E-2</v>
      </c>
      <c r="J61">
        <f>G61</f>
        <v>-3.8759999995818362E-2</v>
      </c>
      <c r="O61">
        <f t="shared" ca="1" si="2"/>
        <v>-3.743751795883743E-2</v>
      </c>
      <c r="Q61" s="2">
        <f t="shared" si="3"/>
        <v>41909.957000000002</v>
      </c>
    </row>
    <row r="62" spans="1:17" x14ac:dyDescent="0.2">
      <c r="A62" s="69" t="s">
        <v>253</v>
      </c>
      <c r="B62" s="70" t="s">
        <v>31</v>
      </c>
      <c r="C62" s="71">
        <v>57345.533499999998</v>
      </c>
      <c r="D62" s="75">
        <v>5.0000000000000001E-4</v>
      </c>
      <c r="E62" s="12">
        <f t="shared" si="0"/>
        <v>43286.438751362708</v>
      </c>
      <c r="F62">
        <f t="shared" si="1"/>
        <v>43286.5</v>
      </c>
      <c r="G62">
        <f t="shared" si="4"/>
        <v>-4.6070000003965106E-2</v>
      </c>
      <c r="K62">
        <f>G62</f>
        <v>-4.6070000003965106E-2</v>
      </c>
      <c r="O62">
        <f t="shared" ca="1" si="2"/>
        <v>-4.4507242970052374E-2</v>
      </c>
      <c r="Q62" s="2">
        <f t="shared" si="3"/>
        <v>42327.033499999998</v>
      </c>
    </row>
    <row r="63" spans="1:17" x14ac:dyDescent="0.2">
      <c r="A63" s="69" t="s">
        <v>253</v>
      </c>
      <c r="B63" s="70" t="s">
        <v>31</v>
      </c>
      <c r="C63" s="71">
        <v>57564.415300000001</v>
      </c>
      <c r="D63" s="75">
        <v>1E-4</v>
      </c>
      <c r="E63" s="12">
        <f t="shared" ref="E63:E64" si="7">+(C63-C$7)/C$8</f>
        <v>43577.435321332661</v>
      </c>
      <c r="F63">
        <f t="shared" ref="F63:F64" si="8">ROUND(2*E63,0)/2</f>
        <v>43577.5</v>
      </c>
      <c r="G63">
        <f t="shared" ref="G63:G64" si="9">+C63-(C$7+F63*C$8)</f>
        <v>-4.8650000004272442E-2</v>
      </c>
      <c r="K63">
        <f t="shared" ref="K63:K64" si="10">G63</f>
        <v>-4.8650000004272442E-2</v>
      </c>
      <c r="O63">
        <f t="shared" ref="O63:O64" ca="1" si="11">+C$11+C$12*$F63</f>
        <v>-4.8217414256370827E-2</v>
      </c>
      <c r="Q63" s="2">
        <f t="shared" ref="Q63:Q64" si="12">+C63-15018.5</f>
        <v>42545.915300000001</v>
      </c>
    </row>
    <row r="64" spans="1:17" x14ac:dyDescent="0.2">
      <c r="A64" s="72" t="s">
        <v>254</v>
      </c>
      <c r="B64" s="73" t="s">
        <v>31</v>
      </c>
      <c r="C64" s="74">
        <v>59895.382499999832</v>
      </c>
      <c r="D64" s="19"/>
      <c r="E64" s="12">
        <f t="shared" si="7"/>
        <v>46676.383977239275</v>
      </c>
      <c r="F64">
        <f t="shared" si="8"/>
        <v>46676.5</v>
      </c>
      <c r="G64">
        <f t="shared" si="9"/>
        <v>-8.7270000163698569E-2</v>
      </c>
      <c r="K64">
        <f t="shared" si="10"/>
        <v>-8.7270000163698569E-2</v>
      </c>
      <c r="O64">
        <f t="shared" ca="1" si="11"/>
        <v>-8.7728825996235882E-2</v>
      </c>
      <c r="Q64" s="2">
        <f t="shared" si="12"/>
        <v>44876.882499999832</v>
      </c>
    </row>
    <row r="65" spans="3:4" x14ac:dyDescent="0.2">
      <c r="C65" s="19"/>
      <c r="D65" s="19"/>
    </row>
    <row r="66" spans="3:4" x14ac:dyDescent="0.2">
      <c r="C66" s="19"/>
      <c r="D66" s="19"/>
    </row>
    <row r="67" spans="3:4" x14ac:dyDescent="0.2">
      <c r="C67" s="19"/>
      <c r="D67" s="19"/>
    </row>
    <row r="68" spans="3:4" x14ac:dyDescent="0.2">
      <c r="C68" s="19"/>
      <c r="D68" s="19"/>
    </row>
    <row r="69" spans="3:4" x14ac:dyDescent="0.2">
      <c r="C69" s="19"/>
      <c r="D69" s="19"/>
    </row>
    <row r="70" spans="3:4" x14ac:dyDescent="0.2">
      <c r="C70" s="19"/>
      <c r="D70" s="19"/>
    </row>
    <row r="71" spans="3:4" x14ac:dyDescent="0.2">
      <c r="C71" s="19"/>
      <c r="D71" s="19"/>
    </row>
    <row r="72" spans="3:4" x14ac:dyDescent="0.2">
      <c r="C72" s="19"/>
      <c r="D72" s="19"/>
    </row>
    <row r="73" spans="3:4" x14ac:dyDescent="0.2">
      <c r="C73" s="19"/>
      <c r="D73" s="19"/>
    </row>
    <row r="74" spans="3:4" x14ac:dyDescent="0.2">
      <c r="C74" s="19"/>
      <c r="D74" s="19"/>
    </row>
    <row r="75" spans="3:4" x14ac:dyDescent="0.2">
      <c r="C75" s="19"/>
      <c r="D75" s="19"/>
    </row>
    <row r="76" spans="3:4" x14ac:dyDescent="0.2">
      <c r="C76" s="19"/>
      <c r="D76" s="19"/>
    </row>
    <row r="77" spans="3:4" x14ac:dyDescent="0.2">
      <c r="C77" s="19"/>
      <c r="D77" s="19"/>
    </row>
    <row r="78" spans="3:4" x14ac:dyDescent="0.2">
      <c r="C78" s="19"/>
      <c r="D78" s="19"/>
    </row>
    <row r="79" spans="3:4" x14ac:dyDescent="0.2">
      <c r="C79" s="19"/>
      <c r="D79" s="19"/>
    </row>
    <row r="80" spans="3:4" x14ac:dyDescent="0.2">
      <c r="C80" s="19"/>
      <c r="D80" s="19"/>
    </row>
    <row r="81" spans="3:4" x14ac:dyDescent="0.2">
      <c r="C81" s="19"/>
      <c r="D81" s="19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9"/>
      <c r="D85" s="19"/>
    </row>
    <row r="86" spans="3:4" x14ac:dyDescent="0.2">
      <c r="C86" s="19"/>
      <c r="D86" s="19"/>
    </row>
    <row r="87" spans="3:4" x14ac:dyDescent="0.2">
      <c r="C87" s="19"/>
      <c r="D87" s="19"/>
    </row>
    <row r="88" spans="3:4" x14ac:dyDescent="0.2">
      <c r="C88" s="19"/>
      <c r="D88" s="19"/>
    </row>
    <row r="89" spans="3:4" x14ac:dyDescent="0.2">
      <c r="C89" s="19"/>
      <c r="D89" s="19"/>
    </row>
    <row r="90" spans="3:4" x14ac:dyDescent="0.2">
      <c r="C90" s="19"/>
      <c r="D90" s="19"/>
    </row>
    <row r="91" spans="3:4" x14ac:dyDescent="0.2">
      <c r="C91" s="19"/>
      <c r="D91" s="19"/>
    </row>
    <row r="92" spans="3:4" x14ac:dyDescent="0.2">
      <c r="C92" s="19"/>
      <c r="D92" s="19"/>
    </row>
    <row r="93" spans="3:4" x14ac:dyDescent="0.2">
      <c r="C93" s="19"/>
      <c r="D93" s="19"/>
    </row>
    <row r="94" spans="3:4" x14ac:dyDescent="0.2">
      <c r="C94" s="19"/>
      <c r="D94" s="19"/>
    </row>
    <row r="95" spans="3:4" x14ac:dyDescent="0.2">
      <c r="C95" s="19"/>
      <c r="D95" s="19"/>
    </row>
    <row r="96" spans="3:4" x14ac:dyDescent="0.2">
      <c r="C96" s="19"/>
      <c r="D96" s="19"/>
    </row>
    <row r="97" spans="3:4" x14ac:dyDescent="0.2">
      <c r="C97" s="19"/>
      <c r="D97" s="19"/>
    </row>
    <row r="98" spans="3:4" x14ac:dyDescent="0.2">
      <c r="C98" s="19"/>
      <c r="D98" s="19"/>
    </row>
    <row r="99" spans="3:4" x14ac:dyDescent="0.2">
      <c r="C99" s="19"/>
      <c r="D99" s="19"/>
    </row>
    <row r="100" spans="3:4" x14ac:dyDescent="0.2">
      <c r="C100" s="19"/>
      <c r="D100" s="19"/>
    </row>
    <row r="101" spans="3:4" x14ac:dyDescent="0.2">
      <c r="C101" s="19"/>
      <c r="D101" s="19"/>
    </row>
    <row r="102" spans="3:4" x14ac:dyDescent="0.2">
      <c r="C102" s="19"/>
      <c r="D102" s="19"/>
    </row>
    <row r="103" spans="3:4" x14ac:dyDescent="0.2">
      <c r="C103" s="19"/>
      <c r="D103" s="19"/>
    </row>
    <row r="104" spans="3:4" x14ac:dyDescent="0.2">
      <c r="C104" s="19"/>
      <c r="D104" s="19"/>
    </row>
    <row r="105" spans="3:4" x14ac:dyDescent="0.2">
      <c r="C105" s="19"/>
      <c r="D105" s="19"/>
    </row>
    <row r="106" spans="3:4" x14ac:dyDescent="0.2">
      <c r="C106" s="19"/>
      <c r="D106" s="19"/>
    </row>
    <row r="107" spans="3:4" x14ac:dyDescent="0.2">
      <c r="C107" s="19"/>
      <c r="D107" s="19"/>
    </row>
    <row r="108" spans="3:4" x14ac:dyDescent="0.2">
      <c r="C108" s="19"/>
      <c r="D108" s="19"/>
    </row>
    <row r="109" spans="3:4" x14ac:dyDescent="0.2">
      <c r="C109" s="19"/>
      <c r="D109" s="19"/>
    </row>
    <row r="110" spans="3:4" x14ac:dyDescent="0.2">
      <c r="C110" s="19"/>
      <c r="D110" s="19"/>
    </row>
    <row r="111" spans="3:4" x14ac:dyDescent="0.2">
      <c r="C111" s="19"/>
      <c r="D111" s="19"/>
    </row>
    <row r="112" spans="3:4" x14ac:dyDescent="0.2">
      <c r="C112" s="19"/>
      <c r="D112" s="19"/>
    </row>
    <row r="113" spans="3:4" x14ac:dyDescent="0.2">
      <c r="C113" s="19"/>
      <c r="D113" s="19"/>
    </row>
    <row r="114" spans="3:4" x14ac:dyDescent="0.2">
      <c r="C114" s="19"/>
      <c r="D114" s="19"/>
    </row>
    <row r="115" spans="3:4" x14ac:dyDescent="0.2">
      <c r="C115" s="19"/>
      <c r="D115" s="19"/>
    </row>
    <row r="116" spans="3:4" x14ac:dyDescent="0.2">
      <c r="C116" s="19"/>
      <c r="D116" s="19"/>
    </row>
    <row r="117" spans="3:4" x14ac:dyDescent="0.2">
      <c r="C117" s="19"/>
      <c r="D117" s="19"/>
    </row>
    <row r="118" spans="3:4" x14ac:dyDescent="0.2">
      <c r="C118" s="19"/>
      <c r="D118" s="19"/>
    </row>
    <row r="119" spans="3:4" x14ac:dyDescent="0.2">
      <c r="C119" s="19"/>
      <c r="D119" s="19"/>
    </row>
    <row r="120" spans="3:4" x14ac:dyDescent="0.2">
      <c r="C120" s="19"/>
      <c r="D120" s="19"/>
    </row>
    <row r="121" spans="3:4" x14ac:dyDescent="0.2">
      <c r="C121" s="19"/>
      <c r="D121" s="19"/>
    </row>
    <row r="122" spans="3:4" x14ac:dyDescent="0.2">
      <c r="C122" s="19"/>
      <c r="D122" s="19"/>
    </row>
    <row r="123" spans="3:4" x14ac:dyDescent="0.2">
      <c r="C123" s="19"/>
      <c r="D123" s="19"/>
    </row>
    <row r="124" spans="3:4" x14ac:dyDescent="0.2">
      <c r="C124" s="19"/>
      <c r="D124" s="19"/>
    </row>
    <row r="125" spans="3:4" x14ac:dyDescent="0.2">
      <c r="C125" s="19"/>
      <c r="D125" s="19"/>
    </row>
    <row r="126" spans="3:4" x14ac:dyDescent="0.2">
      <c r="C126" s="19"/>
      <c r="D126" s="19"/>
    </row>
    <row r="127" spans="3:4" x14ac:dyDescent="0.2">
      <c r="C127" s="19"/>
      <c r="D127" s="19"/>
    </row>
    <row r="128" spans="3:4" x14ac:dyDescent="0.2">
      <c r="C128" s="19"/>
      <c r="D128" s="19"/>
    </row>
    <row r="129" spans="3:4" x14ac:dyDescent="0.2">
      <c r="C129" s="19"/>
      <c r="D129" s="19"/>
    </row>
    <row r="130" spans="3:4" x14ac:dyDescent="0.2">
      <c r="C130" s="19"/>
      <c r="D130" s="19"/>
    </row>
    <row r="131" spans="3:4" x14ac:dyDescent="0.2">
      <c r="C131" s="19"/>
      <c r="D131" s="19"/>
    </row>
    <row r="132" spans="3:4" x14ac:dyDescent="0.2">
      <c r="C132" s="19"/>
      <c r="D132" s="19"/>
    </row>
    <row r="133" spans="3:4" x14ac:dyDescent="0.2">
      <c r="C133" s="19"/>
      <c r="D133" s="19"/>
    </row>
    <row r="134" spans="3:4" x14ac:dyDescent="0.2">
      <c r="C134" s="19"/>
      <c r="D134" s="19"/>
    </row>
    <row r="135" spans="3:4" x14ac:dyDescent="0.2">
      <c r="C135" s="19"/>
      <c r="D135" s="19"/>
    </row>
    <row r="136" spans="3:4" x14ac:dyDescent="0.2">
      <c r="C136" s="19"/>
      <c r="D136" s="19"/>
    </row>
    <row r="137" spans="3:4" x14ac:dyDescent="0.2">
      <c r="C137" s="19"/>
      <c r="D137" s="19"/>
    </row>
    <row r="138" spans="3:4" x14ac:dyDescent="0.2">
      <c r="C138" s="19"/>
      <c r="D138" s="19"/>
    </row>
    <row r="139" spans="3:4" x14ac:dyDescent="0.2">
      <c r="C139" s="19"/>
      <c r="D139" s="19"/>
    </row>
    <row r="140" spans="3:4" x14ac:dyDescent="0.2">
      <c r="C140" s="19"/>
      <c r="D140" s="19"/>
    </row>
    <row r="141" spans="3:4" x14ac:dyDescent="0.2">
      <c r="C141" s="19"/>
      <c r="D141" s="19"/>
    </row>
    <row r="142" spans="3:4" x14ac:dyDescent="0.2">
      <c r="C142" s="19"/>
      <c r="D142" s="19"/>
    </row>
    <row r="143" spans="3:4" x14ac:dyDescent="0.2">
      <c r="C143" s="19"/>
      <c r="D143" s="19"/>
    </row>
    <row r="144" spans="3:4" x14ac:dyDescent="0.2">
      <c r="C144" s="19"/>
      <c r="D144" s="19"/>
    </row>
    <row r="145" spans="3:4" x14ac:dyDescent="0.2">
      <c r="C145" s="19"/>
      <c r="D145" s="19"/>
    </row>
    <row r="146" spans="3:4" x14ac:dyDescent="0.2">
      <c r="C146" s="19"/>
      <c r="D146" s="19"/>
    </row>
    <row r="147" spans="3:4" x14ac:dyDescent="0.2">
      <c r="C147" s="19"/>
      <c r="D147" s="19"/>
    </row>
    <row r="148" spans="3:4" x14ac:dyDescent="0.2">
      <c r="C148" s="19"/>
      <c r="D148" s="19"/>
    </row>
    <row r="149" spans="3:4" x14ac:dyDescent="0.2">
      <c r="C149" s="19"/>
      <c r="D149" s="19"/>
    </row>
    <row r="150" spans="3:4" x14ac:dyDescent="0.2">
      <c r="C150" s="19"/>
      <c r="D150" s="19"/>
    </row>
    <row r="151" spans="3:4" x14ac:dyDescent="0.2">
      <c r="C151" s="19"/>
      <c r="D151" s="19"/>
    </row>
    <row r="152" spans="3:4" x14ac:dyDescent="0.2">
      <c r="C152" s="19"/>
      <c r="D152" s="19"/>
    </row>
    <row r="153" spans="3:4" x14ac:dyDescent="0.2">
      <c r="C153" s="19"/>
      <c r="D153" s="19"/>
    </row>
    <row r="154" spans="3:4" x14ac:dyDescent="0.2">
      <c r="C154" s="19"/>
      <c r="D154" s="19"/>
    </row>
    <row r="155" spans="3:4" x14ac:dyDescent="0.2">
      <c r="C155" s="19"/>
      <c r="D155" s="19"/>
    </row>
    <row r="156" spans="3:4" x14ac:dyDescent="0.2">
      <c r="C156" s="19"/>
      <c r="D156" s="19"/>
    </row>
    <row r="157" spans="3:4" x14ac:dyDescent="0.2">
      <c r="C157" s="19"/>
      <c r="D157" s="19"/>
    </row>
    <row r="158" spans="3:4" x14ac:dyDescent="0.2">
      <c r="C158" s="19"/>
      <c r="D158" s="19"/>
    </row>
    <row r="159" spans="3:4" x14ac:dyDescent="0.2">
      <c r="C159" s="19"/>
      <c r="D159" s="19"/>
    </row>
    <row r="160" spans="3:4" x14ac:dyDescent="0.2">
      <c r="C160" s="19"/>
      <c r="D160" s="19"/>
    </row>
    <row r="161" spans="3:4" x14ac:dyDescent="0.2">
      <c r="C161" s="19"/>
      <c r="D161" s="19"/>
    </row>
    <row r="162" spans="3:4" x14ac:dyDescent="0.2">
      <c r="C162" s="19"/>
      <c r="D162" s="19"/>
    </row>
    <row r="163" spans="3:4" x14ac:dyDescent="0.2">
      <c r="C163" s="19"/>
      <c r="D163" s="19"/>
    </row>
    <row r="164" spans="3:4" x14ac:dyDescent="0.2">
      <c r="C164" s="19"/>
      <c r="D164" s="19"/>
    </row>
    <row r="165" spans="3:4" x14ac:dyDescent="0.2">
      <c r="C165" s="19"/>
      <c r="D165" s="19"/>
    </row>
    <row r="166" spans="3:4" x14ac:dyDescent="0.2">
      <c r="C166" s="19"/>
      <c r="D166" s="19"/>
    </row>
    <row r="167" spans="3:4" x14ac:dyDescent="0.2">
      <c r="C167" s="19"/>
      <c r="D167" s="19"/>
    </row>
    <row r="168" spans="3:4" x14ac:dyDescent="0.2">
      <c r="C168" s="19"/>
      <c r="D168" s="19"/>
    </row>
    <row r="169" spans="3:4" x14ac:dyDescent="0.2">
      <c r="C169" s="19"/>
      <c r="D169" s="19"/>
    </row>
    <row r="170" spans="3:4" x14ac:dyDescent="0.2">
      <c r="C170" s="19"/>
      <c r="D170" s="19"/>
    </row>
    <row r="171" spans="3:4" x14ac:dyDescent="0.2">
      <c r="C171" s="19"/>
      <c r="D171" s="19"/>
    </row>
    <row r="172" spans="3:4" x14ac:dyDescent="0.2">
      <c r="C172" s="19"/>
      <c r="D172" s="19"/>
    </row>
    <row r="173" spans="3:4" x14ac:dyDescent="0.2">
      <c r="C173" s="19"/>
      <c r="D173" s="19"/>
    </row>
    <row r="174" spans="3:4" x14ac:dyDescent="0.2">
      <c r="C174" s="19"/>
      <c r="D174" s="19"/>
    </row>
    <row r="175" spans="3:4" x14ac:dyDescent="0.2">
      <c r="C175" s="19"/>
      <c r="D175" s="19"/>
    </row>
    <row r="176" spans="3:4" x14ac:dyDescent="0.2">
      <c r="C176" s="19"/>
      <c r="D176" s="19"/>
    </row>
    <row r="177" spans="3:4" x14ac:dyDescent="0.2">
      <c r="C177" s="19"/>
      <c r="D177" s="19"/>
    </row>
    <row r="178" spans="3:4" x14ac:dyDescent="0.2">
      <c r="C178" s="19"/>
      <c r="D178" s="19"/>
    </row>
    <row r="179" spans="3:4" x14ac:dyDescent="0.2">
      <c r="C179" s="19"/>
      <c r="D179" s="19"/>
    </row>
    <row r="180" spans="3:4" x14ac:dyDescent="0.2">
      <c r="C180" s="19"/>
      <c r="D180" s="19"/>
    </row>
    <row r="181" spans="3:4" x14ac:dyDescent="0.2">
      <c r="C181" s="19"/>
      <c r="D181" s="19"/>
    </row>
    <row r="182" spans="3:4" x14ac:dyDescent="0.2">
      <c r="C182" s="19"/>
      <c r="D182" s="19"/>
    </row>
    <row r="183" spans="3:4" x14ac:dyDescent="0.2">
      <c r="C183" s="19"/>
      <c r="D183" s="19"/>
    </row>
    <row r="184" spans="3:4" x14ac:dyDescent="0.2">
      <c r="C184" s="19"/>
      <c r="D184" s="19"/>
    </row>
    <row r="185" spans="3:4" x14ac:dyDescent="0.2">
      <c r="C185" s="19"/>
      <c r="D185" s="19"/>
    </row>
    <row r="186" spans="3:4" x14ac:dyDescent="0.2">
      <c r="C186" s="19"/>
      <c r="D186" s="19"/>
    </row>
    <row r="187" spans="3:4" x14ac:dyDescent="0.2">
      <c r="C187" s="19"/>
      <c r="D187" s="19"/>
    </row>
    <row r="188" spans="3:4" x14ac:dyDescent="0.2">
      <c r="C188" s="19"/>
      <c r="D188" s="19"/>
    </row>
    <row r="189" spans="3:4" x14ac:dyDescent="0.2">
      <c r="C189" s="19"/>
      <c r="D189" s="19"/>
    </row>
    <row r="190" spans="3:4" x14ac:dyDescent="0.2">
      <c r="C190" s="19"/>
      <c r="D190" s="19"/>
    </row>
    <row r="191" spans="3:4" x14ac:dyDescent="0.2">
      <c r="C191" s="19"/>
      <c r="D191" s="19"/>
    </row>
    <row r="192" spans="3:4" x14ac:dyDescent="0.2">
      <c r="C192" s="19"/>
      <c r="D192" s="19"/>
    </row>
    <row r="193" spans="3:4" x14ac:dyDescent="0.2">
      <c r="C193" s="19"/>
      <c r="D193" s="19"/>
    </row>
    <row r="194" spans="3:4" x14ac:dyDescent="0.2">
      <c r="C194" s="19"/>
      <c r="D194" s="19"/>
    </row>
    <row r="195" spans="3:4" x14ac:dyDescent="0.2">
      <c r="C195" s="19"/>
      <c r="D195" s="19"/>
    </row>
    <row r="196" spans="3:4" x14ac:dyDescent="0.2">
      <c r="C196" s="19"/>
      <c r="D196" s="19"/>
    </row>
    <row r="197" spans="3:4" x14ac:dyDescent="0.2">
      <c r="C197" s="19"/>
      <c r="D197" s="19"/>
    </row>
    <row r="198" spans="3:4" x14ac:dyDescent="0.2">
      <c r="C198" s="19"/>
      <c r="D198" s="19"/>
    </row>
    <row r="199" spans="3:4" x14ac:dyDescent="0.2">
      <c r="C199" s="19"/>
      <c r="D199" s="19"/>
    </row>
    <row r="200" spans="3:4" x14ac:dyDescent="0.2">
      <c r="C200" s="19"/>
      <c r="D200" s="19"/>
    </row>
    <row r="201" spans="3:4" x14ac:dyDescent="0.2">
      <c r="C201" s="19"/>
      <c r="D201" s="19"/>
    </row>
    <row r="202" spans="3:4" x14ac:dyDescent="0.2">
      <c r="C202" s="19"/>
      <c r="D202" s="19"/>
    </row>
    <row r="203" spans="3:4" x14ac:dyDescent="0.2">
      <c r="C203" s="19"/>
      <c r="D203" s="19"/>
    </row>
    <row r="204" spans="3:4" x14ac:dyDescent="0.2">
      <c r="C204" s="19"/>
      <c r="D204" s="19"/>
    </row>
    <row r="205" spans="3:4" x14ac:dyDescent="0.2">
      <c r="C205" s="19"/>
      <c r="D205" s="19"/>
    </row>
    <row r="206" spans="3:4" x14ac:dyDescent="0.2">
      <c r="C206" s="19"/>
      <c r="D206" s="19"/>
    </row>
    <row r="207" spans="3:4" x14ac:dyDescent="0.2">
      <c r="C207" s="19"/>
      <c r="D207" s="19"/>
    </row>
    <row r="208" spans="3:4" x14ac:dyDescent="0.2">
      <c r="C208" s="19"/>
      <c r="D208" s="19"/>
    </row>
    <row r="209" spans="3:4" x14ac:dyDescent="0.2">
      <c r="C209" s="19"/>
      <c r="D209" s="19"/>
    </row>
    <row r="210" spans="3:4" x14ac:dyDescent="0.2">
      <c r="C210" s="19"/>
      <c r="D210" s="19"/>
    </row>
    <row r="211" spans="3:4" x14ac:dyDescent="0.2">
      <c r="C211" s="19"/>
      <c r="D211" s="19"/>
    </row>
    <row r="212" spans="3:4" x14ac:dyDescent="0.2">
      <c r="C212" s="19"/>
      <c r="D212" s="19"/>
    </row>
    <row r="213" spans="3:4" x14ac:dyDescent="0.2">
      <c r="C213" s="19"/>
      <c r="D213" s="19"/>
    </row>
    <row r="214" spans="3:4" x14ac:dyDescent="0.2">
      <c r="C214" s="19"/>
      <c r="D214" s="19"/>
    </row>
    <row r="215" spans="3:4" x14ac:dyDescent="0.2">
      <c r="C215" s="19"/>
      <c r="D215" s="19"/>
    </row>
    <row r="216" spans="3:4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  <row r="2562" spans="3:4" x14ac:dyDescent="0.2">
      <c r="C2562" s="19"/>
      <c r="D2562" s="19"/>
    </row>
    <row r="2563" spans="3:4" x14ac:dyDescent="0.2">
      <c r="C2563" s="19"/>
      <c r="D2563" s="19"/>
    </row>
    <row r="2564" spans="3:4" x14ac:dyDescent="0.2">
      <c r="C2564" s="19"/>
      <c r="D2564" s="19"/>
    </row>
    <row r="2565" spans="3:4" x14ac:dyDescent="0.2">
      <c r="C2565" s="19"/>
      <c r="D2565" s="19"/>
    </row>
    <row r="2566" spans="3:4" x14ac:dyDescent="0.2">
      <c r="C2566" s="19"/>
      <c r="D2566" s="19"/>
    </row>
    <row r="2567" spans="3:4" x14ac:dyDescent="0.2">
      <c r="C2567" s="19"/>
      <c r="D2567" s="19"/>
    </row>
    <row r="2568" spans="3:4" x14ac:dyDescent="0.2">
      <c r="C2568" s="19"/>
      <c r="D2568" s="19"/>
    </row>
    <row r="2569" spans="3:4" x14ac:dyDescent="0.2">
      <c r="C2569" s="19"/>
      <c r="D2569" s="19"/>
    </row>
    <row r="2570" spans="3:4" x14ac:dyDescent="0.2">
      <c r="C2570" s="19"/>
      <c r="D2570" s="19"/>
    </row>
    <row r="2571" spans="3:4" x14ac:dyDescent="0.2">
      <c r="C2571" s="19"/>
      <c r="D2571" s="19"/>
    </row>
    <row r="2572" spans="3:4" x14ac:dyDescent="0.2">
      <c r="C2572" s="19"/>
      <c r="D2572" s="19"/>
    </row>
    <row r="2573" spans="3:4" x14ac:dyDescent="0.2">
      <c r="C2573" s="19"/>
      <c r="D2573" s="19"/>
    </row>
    <row r="2574" spans="3:4" x14ac:dyDescent="0.2">
      <c r="C2574" s="19"/>
      <c r="D2574" s="19"/>
    </row>
    <row r="2575" spans="3:4" x14ac:dyDescent="0.2">
      <c r="C2575" s="19"/>
      <c r="D2575" s="19"/>
    </row>
    <row r="2576" spans="3:4" x14ac:dyDescent="0.2">
      <c r="C2576" s="19"/>
      <c r="D2576" s="19"/>
    </row>
    <row r="2577" spans="3:4" x14ac:dyDescent="0.2">
      <c r="C2577" s="19"/>
      <c r="D2577" s="19"/>
    </row>
    <row r="2578" spans="3:4" x14ac:dyDescent="0.2">
      <c r="C2578" s="19"/>
      <c r="D2578" s="19"/>
    </row>
    <row r="2579" spans="3:4" x14ac:dyDescent="0.2">
      <c r="C2579" s="19"/>
      <c r="D2579" s="19"/>
    </row>
    <row r="2580" spans="3:4" x14ac:dyDescent="0.2">
      <c r="C2580" s="19"/>
      <c r="D2580" s="19"/>
    </row>
    <row r="2581" spans="3:4" x14ac:dyDescent="0.2">
      <c r="C2581" s="19"/>
      <c r="D2581" s="19"/>
    </row>
    <row r="2582" spans="3:4" x14ac:dyDescent="0.2">
      <c r="C2582" s="19"/>
      <c r="D2582" s="19"/>
    </row>
    <row r="2583" spans="3:4" x14ac:dyDescent="0.2">
      <c r="C2583" s="19"/>
      <c r="D2583" s="19"/>
    </row>
    <row r="2584" spans="3:4" x14ac:dyDescent="0.2">
      <c r="C2584" s="19"/>
      <c r="D2584" s="19"/>
    </row>
    <row r="2585" spans="3:4" x14ac:dyDescent="0.2">
      <c r="C2585" s="19"/>
      <c r="D2585" s="19"/>
    </row>
    <row r="2586" spans="3:4" x14ac:dyDescent="0.2">
      <c r="C2586" s="19"/>
      <c r="D2586" s="19"/>
    </row>
    <row r="2587" spans="3:4" x14ac:dyDescent="0.2">
      <c r="C2587" s="19"/>
      <c r="D2587" s="19"/>
    </row>
    <row r="2588" spans="3:4" x14ac:dyDescent="0.2">
      <c r="C2588" s="19"/>
      <c r="D2588" s="19"/>
    </row>
    <row r="2589" spans="3:4" x14ac:dyDescent="0.2">
      <c r="C2589" s="19"/>
      <c r="D2589" s="19"/>
    </row>
    <row r="2590" spans="3:4" x14ac:dyDescent="0.2">
      <c r="C2590" s="19"/>
      <c r="D2590" s="19"/>
    </row>
    <row r="2591" spans="3:4" x14ac:dyDescent="0.2">
      <c r="C2591" s="19"/>
      <c r="D2591" s="19"/>
    </row>
    <row r="2592" spans="3:4" x14ac:dyDescent="0.2">
      <c r="C2592" s="19"/>
      <c r="D2592" s="19"/>
    </row>
    <row r="2593" spans="3:4" x14ac:dyDescent="0.2">
      <c r="C2593" s="19"/>
      <c r="D2593" s="19"/>
    </row>
    <row r="2594" spans="3:4" x14ac:dyDescent="0.2">
      <c r="C2594" s="19"/>
      <c r="D2594" s="19"/>
    </row>
    <row r="2595" spans="3:4" x14ac:dyDescent="0.2">
      <c r="C2595" s="19"/>
      <c r="D2595" s="19"/>
    </row>
    <row r="2596" spans="3:4" x14ac:dyDescent="0.2">
      <c r="C2596" s="19"/>
      <c r="D2596" s="19"/>
    </row>
    <row r="2597" spans="3:4" x14ac:dyDescent="0.2">
      <c r="C2597" s="19"/>
      <c r="D2597" s="19"/>
    </row>
    <row r="2598" spans="3:4" x14ac:dyDescent="0.2">
      <c r="C2598" s="19"/>
      <c r="D2598" s="19"/>
    </row>
    <row r="2599" spans="3:4" x14ac:dyDescent="0.2">
      <c r="C2599" s="19"/>
      <c r="D2599" s="19"/>
    </row>
    <row r="2600" spans="3:4" x14ac:dyDescent="0.2">
      <c r="C2600" s="19"/>
      <c r="D2600" s="19"/>
    </row>
    <row r="2601" spans="3:4" x14ac:dyDescent="0.2">
      <c r="C2601" s="19"/>
      <c r="D2601" s="19"/>
    </row>
    <row r="2602" spans="3:4" x14ac:dyDescent="0.2">
      <c r="C2602" s="19"/>
      <c r="D2602" s="19"/>
    </row>
    <row r="2603" spans="3:4" x14ac:dyDescent="0.2">
      <c r="C2603" s="19"/>
      <c r="D2603" s="19"/>
    </row>
    <row r="2604" spans="3:4" x14ac:dyDescent="0.2">
      <c r="C2604" s="19"/>
      <c r="D2604" s="19"/>
    </row>
    <row r="2605" spans="3:4" x14ac:dyDescent="0.2">
      <c r="C2605" s="19"/>
      <c r="D2605" s="19"/>
    </row>
    <row r="2606" spans="3:4" x14ac:dyDescent="0.2">
      <c r="C2606" s="19"/>
      <c r="D2606" s="19"/>
    </row>
    <row r="2607" spans="3:4" x14ac:dyDescent="0.2">
      <c r="C2607" s="19"/>
      <c r="D2607" s="19"/>
    </row>
    <row r="2608" spans="3:4" x14ac:dyDescent="0.2">
      <c r="C2608" s="19"/>
      <c r="D2608" s="19"/>
    </row>
    <row r="2609" spans="3:4" x14ac:dyDescent="0.2">
      <c r="C2609" s="19"/>
      <c r="D2609" s="19"/>
    </row>
    <row r="2610" spans="3:4" x14ac:dyDescent="0.2">
      <c r="C2610" s="19"/>
      <c r="D2610" s="19"/>
    </row>
    <row r="2611" spans="3:4" x14ac:dyDescent="0.2">
      <c r="C2611" s="19"/>
      <c r="D2611" s="19"/>
    </row>
    <row r="2612" spans="3:4" x14ac:dyDescent="0.2">
      <c r="C2612" s="19"/>
      <c r="D2612" s="19"/>
    </row>
    <row r="2613" spans="3:4" x14ac:dyDescent="0.2">
      <c r="C2613" s="19"/>
      <c r="D2613" s="19"/>
    </row>
    <row r="2614" spans="3:4" x14ac:dyDescent="0.2">
      <c r="C2614" s="19"/>
      <c r="D2614" s="19"/>
    </row>
    <row r="2615" spans="3:4" x14ac:dyDescent="0.2">
      <c r="C2615" s="19"/>
      <c r="D2615" s="19"/>
    </row>
    <row r="2616" spans="3:4" x14ac:dyDescent="0.2">
      <c r="C2616" s="19"/>
      <c r="D2616" s="19"/>
    </row>
    <row r="2617" spans="3:4" x14ac:dyDescent="0.2">
      <c r="C2617" s="19"/>
      <c r="D2617" s="19"/>
    </row>
    <row r="2618" spans="3:4" x14ac:dyDescent="0.2">
      <c r="C2618" s="19"/>
      <c r="D2618" s="19"/>
    </row>
    <row r="2619" spans="3:4" x14ac:dyDescent="0.2">
      <c r="C2619" s="19"/>
      <c r="D2619" s="19"/>
    </row>
    <row r="2620" spans="3:4" x14ac:dyDescent="0.2">
      <c r="C2620" s="19"/>
      <c r="D2620" s="19"/>
    </row>
    <row r="2621" spans="3:4" x14ac:dyDescent="0.2">
      <c r="C2621" s="19"/>
      <c r="D2621" s="19"/>
    </row>
    <row r="2622" spans="3:4" x14ac:dyDescent="0.2">
      <c r="C2622" s="19"/>
      <c r="D2622" s="19"/>
    </row>
    <row r="2623" spans="3:4" x14ac:dyDescent="0.2">
      <c r="C2623" s="19"/>
      <c r="D2623" s="19"/>
    </row>
    <row r="2624" spans="3:4" x14ac:dyDescent="0.2">
      <c r="C2624" s="19"/>
      <c r="D2624" s="19"/>
    </row>
    <row r="2625" spans="3:4" x14ac:dyDescent="0.2">
      <c r="C2625" s="19"/>
      <c r="D2625" s="19"/>
    </row>
    <row r="2626" spans="3:4" x14ac:dyDescent="0.2">
      <c r="C2626" s="19"/>
      <c r="D2626" s="19"/>
    </row>
    <row r="2627" spans="3:4" x14ac:dyDescent="0.2">
      <c r="C2627" s="19"/>
      <c r="D2627" s="19"/>
    </row>
    <row r="2628" spans="3:4" x14ac:dyDescent="0.2">
      <c r="C2628" s="19"/>
      <c r="D2628" s="19"/>
    </row>
    <row r="2629" spans="3:4" x14ac:dyDescent="0.2">
      <c r="C2629" s="19"/>
      <c r="D2629" s="19"/>
    </row>
    <row r="2630" spans="3:4" x14ac:dyDescent="0.2">
      <c r="C2630" s="19"/>
      <c r="D2630" s="19"/>
    </row>
    <row r="2631" spans="3:4" x14ac:dyDescent="0.2">
      <c r="C2631" s="19"/>
      <c r="D2631" s="19"/>
    </row>
    <row r="2632" spans="3:4" x14ac:dyDescent="0.2">
      <c r="C2632" s="19"/>
      <c r="D2632" s="19"/>
    </row>
    <row r="2633" spans="3:4" x14ac:dyDescent="0.2">
      <c r="C2633" s="19"/>
      <c r="D2633" s="19"/>
    </row>
    <row r="2634" spans="3:4" x14ac:dyDescent="0.2">
      <c r="C2634" s="19"/>
      <c r="D2634" s="19"/>
    </row>
    <row r="2635" spans="3:4" x14ac:dyDescent="0.2">
      <c r="C2635" s="19"/>
      <c r="D2635" s="19"/>
    </row>
    <row r="2636" spans="3:4" x14ac:dyDescent="0.2">
      <c r="C2636" s="19"/>
      <c r="D2636" s="19"/>
    </row>
    <row r="2637" spans="3:4" x14ac:dyDescent="0.2">
      <c r="C2637" s="19"/>
      <c r="D2637" s="19"/>
    </row>
    <row r="2638" spans="3:4" x14ac:dyDescent="0.2">
      <c r="C2638" s="19"/>
      <c r="D2638" s="19"/>
    </row>
    <row r="2639" spans="3:4" x14ac:dyDescent="0.2">
      <c r="C2639" s="19"/>
      <c r="D2639" s="19"/>
    </row>
    <row r="2640" spans="3:4" x14ac:dyDescent="0.2">
      <c r="C2640" s="19"/>
      <c r="D2640" s="19"/>
    </row>
    <row r="2641" spans="3:4" x14ac:dyDescent="0.2">
      <c r="C2641" s="19"/>
      <c r="D2641" s="19"/>
    </row>
    <row r="2642" spans="3:4" x14ac:dyDescent="0.2">
      <c r="C2642" s="19"/>
      <c r="D2642" s="19"/>
    </row>
    <row r="2643" spans="3:4" x14ac:dyDescent="0.2">
      <c r="C2643" s="19"/>
      <c r="D2643" s="19"/>
    </row>
    <row r="2644" spans="3:4" x14ac:dyDescent="0.2">
      <c r="C2644" s="19"/>
      <c r="D2644" s="19"/>
    </row>
    <row r="2645" spans="3:4" x14ac:dyDescent="0.2">
      <c r="C2645" s="19"/>
      <c r="D2645" s="19"/>
    </row>
    <row r="2646" spans="3:4" x14ac:dyDescent="0.2">
      <c r="C2646" s="19"/>
      <c r="D2646" s="19"/>
    </row>
    <row r="2647" spans="3:4" x14ac:dyDescent="0.2">
      <c r="C2647" s="19"/>
      <c r="D2647" s="19"/>
    </row>
    <row r="2648" spans="3:4" x14ac:dyDescent="0.2">
      <c r="C2648" s="19"/>
      <c r="D2648" s="19"/>
    </row>
    <row r="2649" spans="3:4" x14ac:dyDescent="0.2">
      <c r="C2649" s="19"/>
      <c r="D2649" s="19"/>
    </row>
    <row r="2650" spans="3:4" x14ac:dyDescent="0.2">
      <c r="C2650" s="19"/>
      <c r="D2650" s="19"/>
    </row>
    <row r="2651" spans="3:4" x14ac:dyDescent="0.2">
      <c r="C2651" s="19"/>
      <c r="D2651" s="19"/>
    </row>
    <row r="2652" spans="3:4" x14ac:dyDescent="0.2">
      <c r="C2652" s="19"/>
      <c r="D2652" s="19"/>
    </row>
    <row r="2653" spans="3:4" x14ac:dyDescent="0.2">
      <c r="C2653" s="19"/>
      <c r="D2653" s="19"/>
    </row>
    <row r="2654" spans="3:4" x14ac:dyDescent="0.2">
      <c r="C2654" s="19"/>
      <c r="D2654" s="19"/>
    </row>
    <row r="2655" spans="3:4" x14ac:dyDescent="0.2">
      <c r="C2655" s="19"/>
      <c r="D2655" s="19"/>
    </row>
    <row r="2656" spans="3:4" x14ac:dyDescent="0.2">
      <c r="C2656" s="19"/>
      <c r="D2656" s="19"/>
    </row>
    <row r="2657" spans="3:4" x14ac:dyDescent="0.2">
      <c r="C2657" s="19"/>
      <c r="D2657" s="19"/>
    </row>
    <row r="2658" spans="3:4" x14ac:dyDescent="0.2">
      <c r="C2658" s="19"/>
      <c r="D2658" s="19"/>
    </row>
    <row r="2659" spans="3:4" x14ac:dyDescent="0.2">
      <c r="C2659" s="19"/>
      <c r="D2659" s="19"/>
    </row>
    <row r="2660" spans="3:4" x14ac:dyDescent="0.2">
      <c r="C2660" s="19"/>
      <c r="D2660" s="19"/>
    </row>
    <row r="2661" spans="3:4" x14ac:dyDescent="0.2">
      <c r="C2661" s="19"/>
      <c r="D2661" s="19"/>
    </row>
    <row r="2662" spans="3:4" x14ac:dyDescent="0.2">
      <c r="C2662" s="19"/>
      <c r="D2662" s="19"/>
    </row>
    <row r="2663" spans="3:4" x14ac:dyDescent="0.2">
      <c r="C2663" s="19"/>
      <c r="D2663" s="19"/>
    </row>
    <row r="2664" spans="3:4" x14ac:dyDescent="0.2">
      <c r="C2664" s="19"/>
      <c r="D2664" s="19"/>
    </row>
    <row r="2665" spans="3:4" x14ac:dyDescent="0.2">
      <c r="C2665" s="19"/>
      <c r="D2665" s="19"/>
    </row>
    <row r="2666" spans="3:4" x14ac:dyDescent="0.2">
      <c r="C2666" s="19"/>
      <c r="D2666" s="19"/>
    </row>
    <row r="2667" spans="3:4" x14ac:dyDescent="0.2">
      <c r="C2667" s="19"/>
      <c r="D2667" s="19"/>
    </row>
    <row r="2668" spans="3:4" x14ac:dyDescent="0.2">
      <c r="C2668" s="19"/>
      <c r="D2668" s="19"/>
    </row>
    <row r="2669" spans="3:4" x14ac:dyDescent="0.2">
      <c r="C2669" s="19"/>
      <c r="D2669" s="19"/>
    </row>
    <row r="2670" spans="3:4" x14ac:dyDescent="0.2">
      <c r="C2670" s="19"/>
      <c r="D2670" s="19"/>
    </row>
    <row r="2671" spans="3:4" x14ac:dyDescent="0.2">
      <c r="C2671" s="19"/>
      <c r="D2671" s="19"/>
    </row>
    <row r="2672" spans="3:4" x14ac:dyDescent="0.2">
      <c r="C2672" s="19"/>
      <c r="D2672" s="19"/>
    </row>
    <row r="2673" spans="3:4" x14ac:dyDescent="0.2">
      <c r="C2673" s="19"/>
      <c r="D2673" s="19"/>
    </row>
    <row r="2674" spans="3:4" x14ac:dyDescent="0.2">
      <c r="C2674" s="19"/>
      <c r="D2674" s="19"/>
    </row>
    <row r="2675" spans="3:4" x14ac:dyDescent="0.2">
      <c r="C2675" s="19"/>
      <c r="D2675" s="19"/>
    </row>
    <row r="2676" spans="3:4" x14ac:dyDescent="0.2">
      <c r="C2676" s="19"/>
      <c r="D2676" s="19"/>
    </row>
    <row r="2677" spans="3:4" x14ac:dyDescent="0.2">
      <c r="C2677" s="19"/>
      <c r="D2677" s="19"/>
    </row>
    <row r="2678" spans="3:4" x14ac:dyDescent="0.2">
      <c r="C2678" s="19"/>
      <c r="D2678" s="19"/>
    </row>
    <row r="2679" spans="3:4" x14ac:dyDescent="0.2">
      <c r="C2679" s="19"/>
      <c r="D2679" s="19"/>
    </row>
    <row r="2680" spans="3:4" x14ac:dyDescent="0.2">
      <c r="C2680" s="19"/>
      <c r="D2680" s="19"/>
    </row>
    <row r="2681" spans="3:4" x14ac:dyDescent="0.2">
      <c r="C2681" s="19"/>
      <c r="D2681" s="19"/>
    </row>
    <row r="2682" spans="3:4" x14ac:dyDescent="0.2">
      <c r="C2682" s="19"/>
      <c r="D2682" s="19"/>
    </row>
    <row r="2683" spans="3:4" x14ac:dyDescent="0.2">
      <c r="C2683" s="19"/>
      <c r="D2683" s="19"/>
    </row>
    <row r="2684" spans="3:4" x14ac:dyDescent="0.2">
      <c r="C2684" s="19"/>
      <c r="D2684" s="19"/>
    </row>
    <row r="2685" spans="3:4" x14ac:dyDescent="0.2">
      <c r="C2685" s="19"/>
      <c r="D2685" s="19"/>
    </row>
    <row r="2686" spans="3:4" x14ac:dyDescent="0.2">
      <c r="C2686" s="19"/>
      <c r="D2686" s="19"/>
    </row>
    <row r="2687" spans="3:4" x14ac:dyDescent="0.2">
      <c r="C2687" s="19"/>
      <c r="D2687" s="19"/>
    </row>
    <row r="2688" spans="3:4" x14ac:dyDescent="0.2">
      <c r="C2688" s="19"/>
      <c r="D2688" s="19"/>
    </row>
    <row r="2689" spans="3:4" x14ac:dyDescent="0.2">
      <c r="C2689" s="19"/>
      <c r="D2689" s="19"/>
    </row>
    <row r="2690" spans="3:4" x14ac:dyDescent="0.2">
      <c r="C2690" s="19"/>
      <c r="D2690" s="19"/>
    </row>
    <row r="2691" spans="3:4" x14ac:dyDescent="0.2">
      <c r="C2691" s="19"/>
      <c r="D2691" s="19"/>
    </row>
    <row r="2692" spans="3:4" x14ac:dyDescent="0.2">
      <c r="C2692" s="19"/>
      <c r="D2692" s="19"/>
    </row>
    <row r="2693" spans="3:4" x14ac:dyDescent="0.2">
      <c r="C2693" s="19"/>
      <c r="D2693" s="19"/>
    </row>
    <row r="2694" spans="3:4" x14ac:dyDescent="0.2">
      <c r="C2694" s="19"/>
      <c r="D2694" s="19"/>
    </row>
    <row r="2695" spans="3:4" x14ac:dyDescent="0.2">
      <c r="C2695" s="19"/>
      <c r="D2695" s="19"/>
    </row>
    <row r="2696" spans="3:4" x14ac:dyDescent="0.2">
      <c r="C2696" s="19"/>
      <c r="D2696" s="19"/>
    </row>
    <row r="2697" spans="3:4" x14ac:dyDescent="0.2">
      <c r="C2697" s="19"/>
      <c r="D2697" s="19"/>
    </row>
    <row r="2698" spans="3:4" x14ac:dyDescent="0.2">
      <c r="C2698" s="19"/>
      <c r="D2698" s="19"/>
    </row>
    <row r="2699" spans="3:4" x14ac:dyDescent="0.2">
      <c r="C2699" s="19"/>
      <c r="D2699" s="19"/>
    </row>
    <row r="2700" spans="3:4" x14ac:dyDescent="0.2">
      <c r="C2700" s="19"/>
      <c r="D2700" s="19"/>
    </row>
    <row r="2701" spans="3:4" x14ac:dyDescent="0.2">
      <c r="C2701" s="19"/>
      <c r="D2701" s="19"/>
    </row>
    <row r="2702" spans="3:4" x14ac:dyDescent="0.2">
      <c r="C2702" s="19"/>
      <c r="D2702" s="19"/>
    </row>
    <row r="2703" spans="3:4" x14ac:dyDescent="0.2">
      <c r="C2703" s="19"/>
      <c r="D2703" s="19"/>
    </row>
    <row r="2704" spans="3:4" x14ac:dyDescent="0.2">
      <c r="C2704" s="19"/>
      <c r="D2704" s="19"/>
    </row>
    <row r="2705" spans="3:4" x14ac:dyDescent="0.2">
      <c r="C2705" s="19"/>
      <c r="D2705" s="19"/>
    </row>
    <row r="2706" spans="3:4" x14ac:dyDescent="0.2">
      <c r="C2706" s="19"/>
      <c r="D2706" s="19"/>
    </row>
    <row r="2707" spans="3:4" x14ac:dyDescent="0.2">
      <c r="C2707" s="19"/>
      <c r="D2707" s="19"/>
    </row>
    <row r="2708" spans="3:4" x14ac:dyDescent="0.2">
      <c r="C2708" s="19"/>
      <c r="D2708" s="19"/>
    </row>
    <row r="2709" spans="3:4" x14ac:dyDescent="0.2">
      <c r="C2709" s="19"/>
      <c r="D2709" s="19"/>
    </row>
    <row r="2710" spans="3:4" x14ac:dyDescent="0.2">
      <c r="C2710" s="19"/>
      <c r="D2710" s="19"/>
    </row>
    <row r="2711" spans="3:4" x14ac:dyDescent="0.2">
      <c r="C2711" s="19"/>
      <c r="D2711" s="19"/>
    </row>
    <row r="2712" spans="3:4" x14ac:dyDescent="0.2">
      <c r="C2712" s="19"/>
      <c r="D2712" s="19"/>
    </row>
    <row r="2713" spans="3:4" x14ac:dyDescent="0.2">
      <c r="C2713" s="19"/>
      <c r="D2713" s="19"/>
    </row>
    <row r="2714" spans="3:4" x14ac:dyDescent="0.2">
      <c r="C2714" s="19"/>
      <c r="D2714" s="19"/>
    </row>
    <row r="2715" spans="3:4" x14ac:dyDescent="0.2">
      <c r="C2715" s="19"/>
      <c r="D2715" s="19"/>
    </row>
    <row r="2716" spans="3:4" x14ac:dyDescent="0.2">
      <c r="C2716" s="19"/>
      <c r="D2716" s="19"/>
    </row>
    <row r="2717" spans="3:4" x14ac:dyDescent="0.2">
      <c r="C2717" s="19"/>
      <c r="D2717" s="19"/>
    </row>
    <row r="2718" spans="3:4" x14ac:dyDescent="0.2">
      <c r="C2718" s="19"/>
      <c r="D2718" s="19"/>
    </row>
    <row r="2719" spans="3:4" x14ac:dyDescent="0.2">
      <c r="C2719" s="19"/>
      <c r="D2719" s="19"/>
    </row>
    <row r="2720" spans="3:4" x14ac:dyDescent="0.2">
      <c r="C2720" s="19"/>
      <c r="D2720" s="19"/>
    </row>
    <row r="2721" spans="3:4" x14ac:dyDescent="0.2">
      <c r="C2721" s="19"/>
      <c r="D2721" s="19"/>
    </row>
    <row r="2722" spans="3:4" x14ac:dyDescent="0.2">
      <c r="C2722" s="19"/>
      <c r="D2722" s="19"/>
    </row>
    <row r="2723" spans="3:4" x14ac:dyDescent="0.2">
      <c r="C2723" s="19"/>
      <c r="D2723" s="19"/>
    </row>
    <row r="2724" spans="3:4" x14ac:dyDescent="0.2">
      <c r="C2724" s="19"/>
      <c r="D2724" s="19"/>
    </row>
    <row r="2725" spans="3:4" x14ac:dyDescent="0.2">
      <c r="C2725" s="19"/>
      <c r="D2725" s="19"/>
    </row>
    <row r="2726" spans="3:4" x14ac:dyDescent="0.2">
      <c r="C2726" s="19"/>
      <c r="D2726" s="19"/>
    </row>
    <row r="2727" spans="3:4" x14ac:dyDescent="0.2">
      <c r="C2727" s="19"/>
      <c r="D2727" s="19"/>
    </row>
    <row r="2728" spans="3:4" x14ac:dyDescent="0.2">
      <c r="C2728" s="19"/>
      <c r="D2728" s="19"/>
    </row>
    <row r="2729" spans="3:4" x14ac:dyDescent="0.2">
      <c r="C2729" s="19"/>
      <c r="D2729" s="19"/>
    </row>
    <row r="2730" spans="3:4" x14ac:dyDescent="0.2">
      <c r="C2730" s="19"/>
      <c r="D2730" s="19"/>
    </row>
    <row r="2731" spans="3:4" x14ac:dyDescent="0.2">
      <c r="C2731" s="19"/>
      <c r="D2731" s="19"/>
    </row>
    <row r="2732" spans="3:4" x14ac:dyDescent="0.2">
      <c r="C2732" s="19"/>
      <c r="D2732" s="19"/>
    </row>
    <row r="2733" spans="3:4" x14ac:dyDescent="0.2">
      <c r="C2733" s="19"/>
      <c r="D2733" s="19"/>
    </row>
    <row r="2734" spans="3:4" x14ac:dyDescent="0.2">
      <c r="C2734" s="19"/>
      <c r="D2734" s="19"/>
    </row>
    <row r="2735" spans="3:4" x14ac:dyDescent="0.2">
      <c r="C2735" s="19"/>
      <c r="D2735" s="19"/>
    </row>
    <row r="2736" spans="3:4" x14ac:dyDescent="0.2">
      <c r="C2736" s="19"/>
      <c r="D2736" s="19"/>
    </row>
    <row r="2737" spans="3:4" x14ac:dyDescent="0.2">
      <c r="C2737" s="19"/>
      <c r="D2737" s="19"/>
    </row>
    <row r="2738" spans="3:4" x14ac:dyDescent="0.2">
      <c r="C2738" s="19"/>
      <c r="D2738" s="19"/>
    </row>
    <row r="2739" spans="3:4" x14ac:dyDescent="0.2">
      <c r="C2739" s="19"/>
      <c r="D2739" s="19"/>
    </row>
    <row r="2740" spans="3:4" x14ac:dyDescent="0.2">
      <c r="C2740" s="19"/>
      <c r="D2740" s="19"/>
    </row>
    <row r="2741" spans="3:4" x14ac:dyDescent="0.2">
      <c r="C2741" s="19"/>
      <c r="D2741" s="19"/>
    </row>
    <row r="2742" spans="3:4" x14ac:dyDescent="0.2">
      <c r="C2742" s="19"/>
      <c r="D2742" s="19"/>
    </row>
    <row r="2743" spans="3:4" x14ac:dyDescent="0.2">
      <c r="C2743" s="19"/>
      <c r="D2743" s="19"/>
    </row>
    <row r="2744" spans="3:4" x14ac:dyDescent="0.2">
      <c r="C2744" s="19"/>
      <c r="D2744" s="19"/>
    </row>
    <row r="2745" spans="3:4" x14ac:dyDescent="0.2">
      <c r="C2745" s="19"/>
      <c r="D2745" s="19"/>
    </row>
    <row r="2746" spans="3:4" x14ac:dyDescent="0.2">
      <c r="C2746" s="19"/>
      <c r="D2746" s="19"/>
    </row>
    <row r="2747" spans="3:4" x14ac:dyDescent="0.2">
      <c r="C2747" s="19"/>
      <c r="D2747" s="19"/>
    </row>
    <row r="2748" spans="3:4" x14ac:dyDescent="0.2">
      <c r="C2748" s="19"/>
      <c r="D2748" s="19"/>
    </row>
    <row r="2749" spans="3:4" x14ac:dyDescent="0.2">
      <c r="C2749" s="19"/>
      <c r="D2749" s="19"/>
    </row>
    <row r="2750" spans="3:4" x14ac:dyDescent="0.2">
      <c r="C2750" s="19"/>
      <c r="D2750" s="19"/>
    </row>
    <row r="2751" spans="3:4" x14ac:dyDescent="0.2">
      <c r="C2751" s="19"/>
      <c r="D2751" s="19"/>
    </row>
    <row r="2752" spans="3:4" x14ac:dyDescent="0.2">
      <c r="C2752" s="19"/>
      <c r="D2752" s="19"/>
    </row>
    <row r="2753" spans="3:4" x14ac:dyDescent="0.2">
      <c r="C2753" s="19"/>
      <c r="D2753" s="19"/>
    </row>
    <row r="2754" spans="3:4" x14ac:dyDescent="0.2">
      <c r="C2754" s="19"/>
      <c r="D2754" s="19"/>
    </row>
    <row r="2755" spans="3:4" x14ac:dyDescent="0.2">
      <c r="C2755" s="19"/>
      <c r="D2755" s="19"/>
    </row>
    <row r="2756" spans="3:4" x14ac:dyDescent="0.2">
      <c r="C2756" s="19"/>
      <c r="D2756" s="19"/>
    </row>
    <row r="2757" spans="3:4" x14ac:dyDescent="0.2">
      <c r="C2757" s="19"/>
      <c r="D2757" s="19"/>
    </row>
    <row r="2758" spans="3:4" x14ac:dyDescent="0.2">
      <c r="C2758" s="19"/>
      <c r="D2758" s="19"/>
    </row>
    <row r="2759" spans="3:4" x14ac:dyDescent="0.2">
      <c r="C2759" s="19"/>
      <c r="D2759" s="19"/>
    </row>
    <row r="2760" spans="3:4" x14ac:dyDescent="0.2">
      <c r="C2760" s="19"/>
      <c r="D2760" s="19"/>
    </row>
    <row r="2761" spans="3:4" x14ac:dyDescent="0.2">
      <c r="C2761" s="19"/>
      <c r="D2761" s="19"/>
    </row>
    <row r="2762" spans="3:4" x14ac:dyDescent="0.2">
      <c r="C2762" s="19"/>
      <c r="D2762" s="19"/>
    </row>
    <row r="2763" spans="3:4" x14ac:dyDescent="0.2">
      <c r="C2763" s="19"/>
      <c r="D2763" s="19"/>
    </row>
    <row r="2764" spans="3:4" x14ac:dyDescent="0.2">
      <c r="C2764" s="19"/>
      <c r="D2764" s="19"/>
    </row>
    <row r="2765" spans="3:4" x14ac:dyDescent="0.2">
      <c r="C2765" s="19"/>
      <c r="D2765" s="19"/>
    </row>
    <row r="2766" spans="3:4" x14ac:dyDescent="0.2">
      <c r="C2766" s="19"/>
      <c r="D2766" s="19"/>
    </row>
    <row r="2767" spans="3:4" x14ac:dyDescent="0.2">
      <c r="C2767" s="19"/>
      <c r="D2767" s="19"/>
    </row>
    <row r="2768" spans="3:4" x14ac:dyDescent="0.2">
      <c r="C2768" s="19"/>
      <c r="D2768" s="19"/>
    </row>
    <row r="2769" spans="3:4" x14ac:dyDescent="0.2">
      <c r="C2769" s="19"/>
      <c r="D2769" s="19"/>
    </row>
    <row r="2770" spans="3:4" x14ac:dyDescent="0.2">
      <c r="C2770" s="19"/>
      <c r="D2770" s="19"/>
    </row>
    <row r="2771" spans="3:4" x14ac:dyDescent="0.2">
      <c r="C2771" s="19"/>
      <c r="D2771" s="19"/>
    </row>
    <row r="2772" spans="3:4" x14ac:dyDescent="0.2">
      <c r="C2772" s="19"/>
      <c r="D2772" s="19"/>
    </row>
    <row r="2773" spans="3:4" x14ac:dyDescent="0.2">
      <c r="C2773" s="19"/>
      <c r="D2773" s="19"/>
    </row>
    <row r="2774" spans="3:4" x14ac:dyDescent="0.2">
      <c r="C2774" s="19"/>
      <c r="D2774" s="19"/>
    </row>
    <row r="2775" spans="3:4" x14ac:dyDescent="0.2">
      <c r="C2775" s="19"/>
      <c r="D2775" s="19"/>
    </row>
    <row r="2776" spans="3:4" x14ac:dyDescent="0.2">
      <c r="C2776" s="19"/>
      <c r="D2776" s="19"/>
    </row>
    <row r="2777" spans="3:4" x14ac:dyDescent="0.2">
      <c r="C2777" s="19"/>
      <c r="D2777" s="19"/>
    </row>
    <row r="2778" spans="3:4" x14ac:dyDescent="0.2">
      <c r="C2778" s="19"/>
      <c r="D2778" s="19"/>
    </row>
    <row r="2779" spans="3:4" x14ac:dyDescent="0.2">
      <c r="C2779" s="19"/>
      <c r="D2779" s="19"/>
    </row>
    <row r="2780" spans="3:4" x14ac:dyDescent="0.2">
      <c r="C2780" s="19"/>
      <c r="D2780" s="19"/>
    </row>
    <row r="2781" spans="3:4" x14ac:dyDescent="0.2">
      <c r="C2781" s="19"/>
      <c r="D2781" s="19"/>
    </row>
    <row r="2782" spans="3:4" x14ac:dyDescent="0.2">
      <c r="C2782" s="19"/>
      <c r="D2782" s="19"/>
    </row>
    <row r="2783" spans="3:4" x14ac:dyDescent="0.2">
      <c r="C2783" s="19"/>
      <c r="D2783" s="19"/>
    </row>
    <row r="2784" spans="3:4" x14ac:dyDescent="0.2">
      <c r="C2784" s="19"/>
      <c r="D2784" s="19"/>
    </row>
    <row r="2785" spans="3:4" x14ac:dyDescent="0.2">
      <c r="C2785" s="19"/>
      <c r="D2785" s="19"/>
    </row>
    <row r="2786" spans="3:4" x14ac:dyDescent="0.2">
      <c r="C2786" s="19"/>
      <c r="D2786" s="19"/>
    </row>
    <row r="2787" spans="3:4" x14ac:dyDescent="0.2">
      <c r="C2787" s="19"/>
      <c r="D2787" s="19"/>
    </row>
    <row r="2788" spans="3:4" x14ac:dyDescent="0.2">
      <c r="C2788" s="19"/>
      <c r="D2788" s="19"/>
    </row>
    <row r="2789" spans="3:4" x14ac:dyDescent="0.2">
      <c r="C2789" s="19"/>
      <c r="D2789" s="19"/>
    </row>
    <row r="2790" spans="3:4" x14ac:dyDescent="0.2">
      <c r="C2790" s="19"/>
      <c r="D2790" s="19"/>
    </row>
    <row r="2791" spans="3:4" x14ac:dyDescent="0.2">
      <c r="C2791" s="19"/>
      <c r="D2791" s="19"/>
    </row>
    <row r="2792" spans="3:4" x14ac:dyDescent="0.2">
      <c r="C2792" s="19"/>
      <c r="D2792" s="19"/>
    </row>
    <row r="2793" spans="3:4" x14ac:dyDescent="0.2">
      <c r="C2793" s="19"/>
      <c r="D2793" s="19"/>
    </row>
    <row r="2794" spans="3:4" x14ac:dyDescent="0.2">
      <c r="C2794" s="19"/>
      <c r="D2794" s="19"/>
    </row>
    <row r="2795" spans="3:4" x14ac:dyDescent="0.2">
      <c r="C2795" s="19"/>
      <c r="D2795" s="19"/>
    </row>
    <row r="2796" spans="3:4" x14ac:dyDescent="0.2">
      <c r="C2796" s="19"/>
      <c r="D2796" s="19"/>
    </row>
    <row r="2797" spans="3:4" x14ac:dyDescent="0.2">
      <c r="C2797" s="19"/>
      <c r="D2797" s="19"/>
    </row>
    <row r="2798" spans="3:4" x14ac:dyDescent="0.2">
      <c r="C2798" s="19"/>
      <c r="D2798" s="19"/>
    </row>
    <row r="2799" spans="3:4" x14ac:dyDescent="0.2">
      <c r="C2799" s="19"/>
      <c r="D2799" s="19"/>
    </row>
    <row r="2800" spans="3:4" x14ac:dyDescent="0.2">
      <c r="C2800" s="19"/>
      <c r="D2800" s="19"/>
    </row>
    <row r="2801" spans="3:4" x14ac:dyDescent="0.2">
      <c r="C2801" s="19"/>
      <c r="D2801" s="19"/>
    </row>
    <row r="2802" spans="3:4" x14ac:dyDescent="0.2">
      <c r="C2802" s="19"/>
      <c r="D2802" s="19"/>
    </row>
    <row r="2803" spans="3:4" x14ac:dyDescent="0.2">
      <c r="C2803" s="19"/>
      <c r="D2803" s="19"/>
    </row>
    <row r="2804" spans="3:4" x14ac:dyDescent="0.2">
      <c r="C2804" s="19"/>
      <c r="D2804" s="19"/>
    </row>
    <row r="2805" spans="3:4" x14ac:dyDescent="0.2">
      <c r="C2805" s="19"/>
      <c r="D2805" s="19"/>
    </row>
    <row r="2806" spans="3:4" x14ac:dyDescent="0.2">
      <c r="C2806" s="19"/>
      <c r="D2806" s="19"/>
    </row>
    <row r="2807" spans="3:4" x14ac:dyDescent="0.2">
      <c r="C2807" s="19"/>
      <c r="D2807" s="19"/>
    </row>
    <row r="2808" spans="3:4" x14ac:dyDescent="0.2">
      <c r="C2808" s="19"/>
      <c r="D2808" s="19"/>
    </row>
    <row r="2809" spans="3:4" x14ac:dyDescent="0.2">
      <c r="C2809" s="19"/>
      <c r="D2809" s="19"/>
    </row>
    <row r="2810" spans="3:4" x14ac:dyDescent="0.2">
      <c r="C2810" s="19"/>
      <c r="D2810" s="19"/>
    </row>
    <row r="2811" spans="3:4" x14ac:dyDescent="0.2">
      <c r="C2811" s="19"/>
      <c r="D2811" s="19"/>
    </row>
    <row r="2812" spans="3:4" x14ac:dyDescent="0.2">
      <c r="C2812" s="19"/>
      <c r="D2812" s="19"/>
    </row>
    <row r="2813" spans="3:4" x14ac:dyDescent="0.2">
      <c r="C2813" s="19"/>
      <c r="D2813" s="19"/>
    </row>
    <row r="2814" spans="3:4" x14ac:dyDescent="0.2">
      <c r="C2814" s="19"/>
      <c r="D2814" s="19"/>
    </row>
    <row r="2815" spans="3:4" x14ac:dyDescent="0.2">
      <c r="C2815" s="19"/>
      <c r="D2815" s="19"/>
    </row>
    <row r="2816" spans="3:4" x14ac:dyDescent="0.2">
      <c r="C2816" s="19"/>
      <c r="D2816" s="19"/>
    </row>
    <row r="2817" spans="3:4" x14ac:dyDescent="0.2">
      <c r="C2817" s="19"/>
      <c r="D2817" s="19"/>
    </row>
    <row r="2818" spans="3:4" x14ac:dyDescent="0.2">
      <c r="C2818" s="19"/>
      <c r="D2818" s="19"/>
    </row>
    <row r="2819" spans="3:4" x14ac:dyDescent="0.2">
      <c r="C2819" s="19"/>
      <c r="D2819" s="19"/>
    </row>
    <row r="2820" spans="3:4" x14ac:dyDescent="0.2">
      <c r="C2820" s="19"/>
      <c r="D2820" s="19"/>
    </row>
    <row r="2821" spans="3:4" x14ac:dyDescent="0.2">
      <c r="C2821" s="19"/>
      <c r="D2821" s="19"/>
    </row>
    <row r="2822" spans="3:4" x14ac:dyDescent="0.2">
      <c r="C2822" s="19"/>
      <c r="D2822" s="19"/>
    </row>
    <row r="2823" spans="3:4" x14ac:dyDescent="0.2">
      <c r="C2823" s="19"/>
      <c r="D2823" s="19"/>
    </row>
    <row r="2824" spans="3:4" x14ac:dyDescent="0.2">
      <c r="C2824" s="19"/>
      <c r="D2824" s="19"/>
    </row>
    <row r="2825" spans="3:4" x14ac:dyDescent="0.2">
      <c r="C2825" s="19"/>
      <c r="D2825" s="19"/>
    </row>
    <row r="2826" spans="3:4" x14ac:dyDescent="0.2">
      <c r="C2826" s="19"/>
      <c r="D2826" s="19"/>
    </row>
    <row r="2827" spans="3:4" x14ac:dyDescent="0.2">
      <c r="C2827" s="19"/>
      <c r="D2827" s="19"/>
    </row>
    <row r="2828" spans="3:4" x14ac:dyDescent="0.2">
      <c r="C2828" s="19"/>
      <c r="D2828" s="19"/>
    </row>
    <row r="2829" spans="3:4" x14ac:dyDescent="0.2">
      <c r="C2829" s="19"/>
      <c r="D2829" s="19"/>
    </row>
    <row r="2830" spans="3:4" x14ac:dyDescent="0.2">
      <c r="C2830" s="19"/>
      <c r="D2830" s="19"/>
    </row>
    <row r="2831" spans="3:4" x14ac:dyDescent="0.2">
      <c r="C2831" s="19"/>
      <c r="D2831" s="19"/>
    </row>
    <row r="2832" spans="3:4" x14ac:dyDescent="0.2">
      <c r="C2832" s="19"/>
      <c r="D2832" s="19"/>
    </row>
    <row r="2833" spans="3:4" x14ac:dyDescent="0.2">
      <c r="C2833" s="19"/>
      <c r="D2833" s="19"/>
    </row>
    <row r="2834" spans="3:4" x14ac:dyDescent="0.2">
      <c r="C2834" s="19"/>
      <c r="D2834" s="19"/>
    </row>
    <row r="2835" spans="3:4" x14ac:dyDescent="0.2">
      <c r="C2835" s="19"/>
      <c r="D2835" s="19"/>
    </row>
    <row r="2836" spans="3:4" x14ac:dyDescent="0.2">
      <c r="C2836" s="19"/>
      <c r="D2836" s="19"/>
    </row>
    <row r="2837" spans="3:4" x14ac:dyDescent="0.2">
      <c r="C2837" s="19"/>
      <c r="D2837" s="19"/>
    </row>
    <row r="2838" spans="3:4" x14ac:dyDescent="0.2">
      <c r="C2838" s="19"/>
      <c r="D2838" s="19"/>
    </row>
    <row r="2839" spans="3:4" x14ac:dyDescent="0.2">
      <c r="C2839" s="19"/>
      <c r="D2839" s="19"/>
    </row>
    <row r="2840" spans="3:4" x14ac:dyDescent="0.2">
      <c r="C2840" s="19"/>
      <c r="D2840" s="19"/>
    </row>
    <row r="2841" spans="3:4" x14ac:dyDescent="0.2">
      <c r="C2841" s="19"/>
      <c r="D2841" s="19"/>
    </row>
    <row r="2842" spans="3:4" x14ac:dyDescent="0.2">
      <c r="C2842" s="19"/>
      <c r="D2842" s="19"/>
    </row>
    <row r="2843" spans="3:4" x14ac:dyDescent="0.2">
      <c r="C2843" s="19"/>
      <c r="D2843" s="19"/>
    </row>
    <row r="2844" spans="3:4" x14ac:dyDescent="0.2">
      <c r="C2844" s="19"/>
      <c r="D2844" s="19"/>
    </row>
    <row r="2845" spans="3:4" x14ac:dyDescent="0.2">
      <c r="C2845" s="19"/>
      <c r="D2845" s="19"/>
    </row>
    <row r="2846" spans="3:4" x14ac:dyDescent="0.2">
      <c r="C2846" s="19"/>
      <c r="D2846" s="19"/>
    </row>
    <row r="2847" spans="3:4" x14ac:dyDescent="0.2">
      <c r="C2847" s="19"/>
      <c r="D2847" s="19"/>
    </row>
    <row r="2848" spans="3:4" x14ac:dyDescent="0.2">
      <c r="C2848" s="19"/>
      <c r="D2848" s="19"/>
    </row>
    <row r="2849" spans="3:4" x14ac:dyDescent="0.2">
      <c r="C2849" s="19"/>
      <c r="D2849" s="19"/>
    </row>
    <row r="2850" spans="3:4" x14ac:dyDescent="0.2">
      <c r="C2850" s="19"/>
      <c r="D2850" s="19"/>
    </row>
    <row r="2851" spans="3:4" x14ac:dyDescent="0.2">
      <c r="C2851" s="19"/>
      <c r="D2851" s="19"/>
    </row>
    <row r="2852" spans="3:4" x14ac:dyDescent="0.2">
      <c r="C2852" s="19"/>
      <c r="D2852" s="19"/>
    </row>
    <row r="2853" spans="3:4" x14ac:dyDescent="0.2">
      <c r="C2853" s="19"/>
      <c r="D2853" s="19"/>
    </row>
    <row r="2854" spans="3:4" x14ac:dyDescent="0.2">
      <c r="C2854" s="19"/>
      <c r="D2854" s="19"/>
    </row>
    <row r="2855" spans="3:4" x14ac:dyDescent="0.2">
      <c r="C2855" s="19"/>
      <c r="D2855" s="19"/>
    </row>
    <row r="2856" spans="3:4" x14ac:dyDescent="0.2">
      <c r="C2856" s="19"/>
      <c r="D2856" s="19"/>
    </row>
    <row r="2857" spans="3:4" x14ac:dyDescent="0.2">
      <c r="C2857" s="19"/>
      <c r="D2857" s="19"/>
    </row>
    <row r="2858" spans="3:4" x14ac:dyDescent="0.2">
      <c r="C2858" s="19"/>
      <c r="D2858" s="19"/>
    </row>
    <row r="2859" spans="3:4" x14ac:dyDescent="0.2">
      <c r="C2859" s="19"/>
      <c r="D2859" s="19"/>
    </row>
    <row r="2860" spans="3:4" x14ac:dyDescent="0.2">
      <c r="C2860" s="19"/>
      <c r="D2860" s="19"/>
    </row>
    <row r="2861" spans="3:4" x14ac:dyDescent="0.2">
      <c r="C2861" s="19"/>
      <c r="D2861" s="19"/>
    </row>
    <row r="2862" spans="3:4" x14ac:dyDescent="0.2">
      <c r="C2862" s="19"/>
      <c r="D2862" s="19"/>
    </row>
    <row r="2863" spans="3:4" x14ac:dyDescent="0.2">
      <c r="C2863" s="19"/>
      <c r="D2863" s="19"/>
    </row>
    <row r="2864" spans="3:4" x14ac:dyDescent="0.2">
      <c r="C2864" s="19"/>
      <c r="D2864" s="19"/>
    </row>
    <row r="2865" spans="3:4" x14ac:dyDescent="0.2">
      <c r="C2865" s="19"/>
      <c r="D2865" s="19"/>
    </row>
    <row r="2866" spans="3:4" x14ac:dyDescent="0.2">
      <c r="C2866" s="19"/>
      <c r="D2866" s="19"/>
    </row>
    <row r="2867" spans="3:4" x14ac:dyDescent="0.2">
      <c r="C2867" s="19"/>
      <c r="D2867" s="19"/>
    </row>
    <row r="2868" spans="3:4" x14ac:dyDescent="0.2">
      <c r="C2868" s="19"/>
      <c r="D2868" s="19"/>
    </row>
    <row r="2869" spans="3:4" x14ac:dyDescent="0.2">
      <c r="C2869" s="19"/>
      <c r="D2869" s="19"/>
    </row>
    <row r="2870" spans="3:4" x14ac:dyDescent="0.2">
      <c r="C2870" s="19"/>
      <c r="D2870" s="19"/>
    </row>
    <row r="2871" spans="3:4" x14ac:dyDescent="0.2">
      <c r="C2871" s="19"/>
      <c r="D2871" s="19"/>
    </row>
    <row r="2872" spans="3:4" x14ac:dyDescent="0.2">
      <c r="C2872" s="19"/>
      <c r="D2872" s="19"/>
    </row>
    <row r="2873" spans="3:4" x14ac:dyDescent="0.2">
      <c r="C2873" s="19"/>
      <c r="D2873" s="19"/>
    </row>
    <row r="2874" spans="3:4" x14ac:dyDescent="0.2">
      <c r="C2874" s="19"/>
      <c r="D2874" s="19"/>
    </row>
    <row r="2875" spans="3:4" x14ac:dyDescent="0.2">
      <c r="C2875" s="19"/>
      <c r="D2875" s="19"/>
    </row>
    <row r="2876" spans="3:4" x14ac:dyDescent="0.2">
      <c r="C2876" s="19"/>
      <c r="D2876" s="19"/>
    </row>
    <row r="2877" spans="3:4" x14ac:dyDescent="0.2">
      <c r="C2877" s="19"/>
      <c r="D2877" s="19"/>
    </row>
    <row r="2878" spans="3:4" x14ac:dyDescent="0.2">
      <c r="C2878" s="19"/>
      <c r="D2878" s="19"/>
    </row>
    <row r="2879" spans="3:4" x14ac:dyDescent="0.2">
      <c r="C2879" s="19"/>
      <c r="D2879" s="19"/>
    </row>
    <row r="2880" spans="3:4" x14ac:dyDescent="0.2">
      <c r="C2880" s="19"/>
      <c r="D2880" s="19"/>
    </row>
    <row r="2881" spans="3:4" x14ac:dyDescent="0.2">
      <c r="C2881" s="19"/>
      <c r="D2881" s="19"/>
    </row>
    <row r="2882" spans="3:4" x14ac:dyDescent="0.2">
      <c r="C2882" s="19"/>
      <c r="D2882" s="19"/>
    </row>
    <row r="2883" spans="3:4" x14ac:dyDescent="0.2">
      <c r="C2883" s="19"/>
      <c r="D2883" s="19"/>
    </row>
    <row r="2884" spans="3:4" x14ac:dyDescent="0.2">
      <c r="C2884" s="19"/>
      <c r="D2884" s="19"/>
    </row>
    <row r="2885" spans="3:4" x14ac:dyDescent="0.2">
      <c r="C2885" s="19"/>
      <c r="D2885" s="19"/>
    </row>
    <row r="2886" spans="3:4" x14ac:dyDescent="0.2">
      <c r="C2886" s="19"/>
      <c r="D2886" s="19"/>
    </row>
    <row r="2887" spans="3:4" x14ac:dyDescent="0.2">
      <c r="C2887" s="19"/>
      <c r="D2887" s="19"/>
    </row>
    <row r="2888" spans="3:4" x14ac:dyDescent="0.2">
      <c r="C2888" s="19"/>
      <c r="D2888" s="19"/>
    </row>
    <row r="2889" spans="3:4" x14ac:dyDescent="0.2">
      <c r="C2889" s="19"/>
      <c r="D2889" s="19"/>
    </row>
    <row r="2890" spans="3:4" x14ac:dyDescent="0.2">
      <c r="C2890" s="19"/>
      <c r="D2890" s="19"/>
    </row>
    <row r="2891" spans="3:4" x14ac:dyDescent="0.2">
      <c r="C2891" s="19"/>
      <c r="D2891" s="19"/>
    </row>
    <row r="2892" spans="3:4" x14ac:dyDescent="0.2">
      <c r="C2892" s="19"/>
      <c r="D2892" s="19"/>
    </row>
    <row r="2893" spans="3:4" x14ac:dyDescent="0.2">
      <c r="C2893" s="19"/>
      <c r="D2893" s="19"/>
    </row>
    <row r="2894" spans="3:4" x14ac:dyDescent="0.2">
      <c r="C2894" s="19"/>
      <c r="D2894" s="19"/>
    </row>
    <row r="2895" spans="3:4" x14ac:dyDescent="0.2">
      <c r="C2895" s="19"/>
      <c r="D2895" s="19"/>
    </row>
    <row r="2896" spans="3:4" x14ac:dyDescent="0.2">
      <c r="C2896" s="19"/>
      <c r="D2896" s="19"/>
    </row>
    <row r="2897" spans="3:4" x14ac:dyDescent="0.2">
      <c r="C2897" s="19"/>
      <c r="D2897" s="19"/>
    </row>
    <row r="2898" spans="3:4" x14ac:dyDescent="0.2">
      <c r="C2898" s="19"/>
      <c r="D2898" s="19"/>
    </row>
    <row r="2899" spans="3:4" x14ac:dyDescent="0.2">
      <c r="C2899" s="19"/>
      <c r="D2899" s="19"/>
    </row>
    <row r="2900" spans="3:4" x14ac:dyDescent="0.2">
      <c r="C2900" s="19"/>
      <c r="D2900" s="19"/>
    </row>
    <row r="2901" spans="3:4" x14ac:dyDescent="0.2">
      <c r="C2901" s="19"/>
      <c r="D2901" s="19"/>
    </row>
    <row r="2902" spans="3:4" x14ac:dyDescent="0.2">
      <c r="C2902" s="19"/>
      <c r="D2902" s="19"/>
    </row>
    <row r="2903" spans="3:4" x14ac:dyDescent="0.2">
      <c r="C2903" s="19"/>
      <c r="D2903" s="19"/>
    </row>
    <row r="2904" spans="3:4" x14ac:dyDescent="0.2">
      <c r="C2904" s="19"/>
      <c r="D2904" s="19"/>
    </row>
    <row r="2905" spans="3:4" x14ac:dyDescent="0.2">
      <c r="C2905" s="19"/>
      <c r="D2905" s="19"/>
    </row>
    <row r="2906" spans="3:4" x14ac:dyDescent="0.2">
      <c r="C2906" s="19"/>
      <c r="D2906" s="19"/>
    </row>
    <row r="2907" spans="3:4" x14ac:dyDescent="0.2">
      <c r="C2907" s="19"/>
      <c r="D2907" s="19"/>
    </row>
    <row r="2908" spans="3:4" x14ac:dyDescent="0.2">
      <c r="C2908" s="19"/>
      <c r="D2908" s="19"/>
    </row>
    <row r="2909" spans="3:4" x14ac:dyDescent="0.2">
      <c r="C2909" s="19"/>
      <c r="D2909" s="19"/>
    </row>
    <row r="2910" spans="3:4" x14ac:dyDescent="0.2">
      <c r="C2910" s="19"/>
      <c r="D2910" s="19"/>
    </row>
    <row r="2911" spans="3:4" x14ac:dyDescent="0.2">
      <c r="C2911" s="19"/>
      <c r="D2911" s="19"/>
    </row>
    <row r="2912" spans="3:4" x14ac:dyDescent="0.2">
      <c r="C2912" s="19"/>
      <c r="D2912" s="19"/>
    </row>
    <row r="2913" spans="3:4" x14ac:dyDescent="0.2">
      <c r="C2913" s="19"/>
      <c r="D2913" s="19"/>
    </row>
    <row r="2914" spans="3:4" x14ac:dyDescent="0.2">
      <c r="C2914" s="19"/>
      <c r="D2914" s="19"/>
    </row>
    <row r="2915" spans="3:4" x14ac:dyDescent="0.2">
      <c r="C2915" s="19"/>
      <c r="D2915" s="19"/>
    </row>
    <row r="2916" spans="3:4" x14ac:dyDescent="0.2">
      <c r="C2916" s="19"/>
      <c r="D2916" s="19"/>
    </row>
    <row r="2917" spans="3:4" x14ac:dyDescent="0.2">
      <c r="C2917" s="19"/>
      <c r="D2917" s="19"/>
    </row>
    <row r="2918" spans="3:4" x14ac:dyDescent="0.2">
      <c r="C2918" s="19"/>
      <c r="D2918" s="19"/>
    </row>
    <row r="2919" spans="3:4" x14ac:dyDescent="0.2">
      <c r="C2919" s="19"/>
      <c r="D2919" s="19"/>
    </row>
    <row r="2920" spans="3:4" x14ac:dyDescent="0.2">
      <c r="C2920" s="19"/>
      <c r="D2920" s="19"/>
    </row>
    <row r="2921" spans="3:4" x14ac:dyDescent="0.2">
      <c r="C2921" s="19"/>
      <c r="D2921" s="19"/>
    </row>
    <row r="2922" spans="3:4" x14ac:dyDescent="0.2">
      <c r="C2922" s="19"/>
      <c r="D2922" s="19"/>
    </row>
    <row r="2923" spans="3:4" x14ac:dyDescent="0.2">
      <c r="C2923" s="19"/>
      <c r="D2923" s="19"/>
    </row>
    <row r="2924" spans="3:4" x14ac:dyDescent="0.2">
      <c r="C2924" s="19"/>
      <c r="D2924" s="19"/>
    </row>
    <row r="2925" spans="3:4" x14ac:dyDescent="0.2">
      <c r="C2925" s="19"/>
      <c r="D2925" s="19"/>
    </row>
    <row r="2926" spans="3:4" x14ac:dyDescent="0.2">
      <c r="C2926" s="19"/>
      <c r="D2926" s="19"/>
    </row>
    <row r="2927" spans="3:4" x14ac:dyDescent="0.2">
      <c r="C2927" s="19"/>
      <c r="D2927" s="19"/>
    </row>
    <row r="2928" spans="3:4" x14ac:dyDescent="0.2">
      <c r="C2928" s="19"/>
      <c r="D2928" s="19"/>
    </row>
    <row r="2929" spans="3:4" x14ac:dyDescent="0.2">
      <c r="C2929" s="19"/>
      <c r="D2929" s="19"/>
    </row>
    <row r="2930" spans="3:4" x14ac:dyDescent="0.2">
      <c r="C2930" s="19"/>
      <c r="D2930" s="19"/>
    </row>
    <row r="2931" spans="3:4" x14ac:dyDescent="0.2">
      <c r="C2931" s="19"/>
      <c r="D2931" s="19"/>
    </row>
    <row r="2932" spans="3:4" x14ac:dyDescent="0.2">
      <c r="C2932" s="19"/>
      <c r="D2932" s="19"/>
    </row>
    <row r="2933" spans="3:4" x14ac:dyDescent="0.2">
      <c r="C2933" s="19"/>
      <c r="D2933" s="19"/>
    </row>
    <row r="2934" spans="3:4" x14ac:dyDescent="0.2">
      <c r="C2934" s="19"/>
      <c r="D2934" s="19"/>
    </row>
    <row r="2935" spans="3:4" x14ac:dyDescent="0.2">
      <c r="C2935" s="19"/>
      <c r="D2935" s="19"/>
    </row>
    <row r="2936" spans="3:4" x14ac:dyDescent="0.2">
      <c r="C2936" s="19"/>
      <c r="D2936" s="19"/>
    </row>
    <row r="2937" spans="3:4" x14ac:dyDescent="0.2">
      <c r="C2937" s="19"/>
      <c r="D2937" s="19"/>
    </row>
    <row r="2938" spans="3:4" x14ac:dyDescent="0.2">
      <c r="C2938" s="19"/>
      <c r="D2938" s="19"/>
    </row>
    <row r="2939" spans="3:4" x14ac:dyDescent="0.2">
      <c r="C2939" s="19"/>
      <c r="D2939" s="19"/>
    </row>
    <row r="2940" spans="3:4" x14ac:dyDescent="0.2">
      <c r="C2940" s="19"/>
      <c r="D2940" s="19"/>
    </row>
    <row r="2941" spans="3:4" x14ac:dyDescent="0.2">
      <c r="C2941" s="19"/>
      <c r="D2941" s="19"/>
    </row>
    <row r="2942" spans="3:4" x14ac:dyDescent="0.2">
      <c r="C2942" s="19"/>
      <c r="D2942" s="19"/>
    </row>
    <row r="2943" spans="3:4" x14ac:dyDescent="0.2">
      <c r="C2943" s="19"/>
      <c r="D2943" s="19"/>
    </row>
    <row r="2944" spans="3:4" x14ac:dyDescent="0.2">
      <c r="C2944" s="19"/>
      <c r="D2944" s="19"/>
    </row>
    <row r="2945" spans="3:4" x14ac:dyDescent="0.2">
      <c r="C2945" s="19"/>
      <c r="D2945" s="19"/>
    </row>
    <row r="2946" spans="3:4" x14ac:dyDescent="0.2">
      <c r="C2946" s="19"/>
      <c r="D2946" s="19"/>
    </row>
    <row r="2947" spans="3:4" x14ac:dyDescent="0.2">
      <c r="C2947" s="19"/>
      <c r="D2947" s="19"/>
    </row>
    <row r="2948" spans="3:4" x14ac:dyDescent="0.2">
      <c r="C2948" s="19"/>
      <c r="D2948" s="19"/>
    </row>
    <row r="2949" spans="3:4" x14ac:dyDescent="0.2">
      <c r="C2949" s="19"/>
      <c r="D2949" s="19"/>
    </row>
    <row r="2950" spans="3:4" x14ac:dyDescent="0.2">
      <c r="C2950" s="19"/>
      <c r="D2950" s="19"/>
    </row>
    <row r="2951" spans="3:4" x14ac:dyDescent="0.2">
      <c r="C2951" s="19"/>
      <c r="D2951" s="19"/>
    </row>
    <row r="2952" spans="3:4" x14ac:dyDescent="0.2">
      <c r="C2952" s="19"/>
      <c r="D2952" s="19"/>
    </row>
    <row r="2953" spans="3:4" x14ac:dyDescent="0.2">
      <c r="C2953" s="19"/>
      <c r="D2953" s="19"/>
    </row>
    <row r="2954" spans="3:4" x14ac:dyDescent="0.2">
      <c r="C2954" s="19"/>
      <c r="D2954" s="19"/>
    </row>
    <row r="2955" spans="3:4" x14ac:dyDescent="0.2">
      <c r="C2955" s="19"/>
      <c r="D2955" s="19"/>
    </row>
    <row r="2956" spans="3:4" x14ac:dyDescent="0.2">
      <c r="C2956" s="19"/>
      <c r="D2956" s="19"/>
    </row>
    <row r="2957" spans="3:4" x14ac:dyDescent="0.2">
      <c r="C2957" s="19"/>
      <c r="D2957" s="19"/>
    </row>
    <row r="2958" spans="3:4" x14ac:dyDescent="0.2">
      <c r="C2958" s="19"/>
      <c r="D2958" s="19"/>
    </row>
    <row r="2959" spans="3:4" x14ac:dyDescent="0.2">
      <c r="C2959" s="19"/>
      <c r="D2959" s="19"/>
    </row>
    <row r="2960" spans="3:4" x14ac:dyDescent="0.2">
      <c r="C2960" s="19"/>
      <c r="D2960" s="19"/>
    </row>
    <row r="2961" spans="3:4" x14ac:dyDescent="0.2">
      <c r="C2961" s="19"/>
      <c r="D2961" s="19"/>
    </row>
    <row r="2962" spans="3:4" x14ac:dyDescent="0.2">
      <c r="C2962" s="19"/>
      <c r="D2962" s="19"/>
    </row>
    <row r="2963" spans="3:4" x14ac:dyDescent="0.2">
      <c r="C2963" s="19"/>
      <c r="D2963" s="19"/>
    </row>
    <row r="2964" spans="3:4" x14ac:dyDescent="0.2">
      <c r="C2964" s="19"/>
      <c r="D2964" s="19"/>
    </row>
    <row r="2965" spans="3:4" x14ac:dyDescent="0.2">
      <c r="C2965" s="19"/>
      <c r="D2965" s="19"/>
    </row>
    <row r="2966" spans="3:4" x14ac:dyDescent="0.2">
      <c r="C2966" s="19"/>
      <c r="D2966" s="19"/>
    </row>
    <row r="2967" spans="3:4" x14ac:dyDescent="0.2">
      <c r="C2967" s="19"/>
      <c r="D2967" s="19"/>
    </row>
    <row r="2968" spans="3:4" x14ac:dyDescent="0.2">
      <c r="C2968" s="19"/>
      <c r="D2968" s="19"/>
    </row>
    <row r="2969" spans="3:4" x14ac:dyDescent="0.2">
      <c r="C2969" s="19"/>
      <c r="D2969" s="19"/>
    </row>
    <row r="2970" spans="3:4" x14ac:dyDescent="0.2">
      <c r="C2970" s="19"/>
      <c r="D2970" s="19"/>
    </row>
    <row r="2971" spans="3:4" x14ac:dyDescent="0.2">
      <c r="C2971" s="19"/>
      <c r="D2971" s="19"/>
    </row>
    <row r="2972" spans="3:4" x14ac:dyDescent="0.2">
      <c r="C2972" s="19"/>
      <c r="D2972" s="19"/>
    </row>
    <row r="2973" spans="3:4" x14ac:dyDescent="0.2">
      <c r="C2973" s="19"/>
      <c r="D2973" s="19"/>
    </row>
    <row r="2974" spans="3:4" x14ac:dyDescent="0.2">
      <c r="C2974" s="19"/>
      <c r="D2974" s="19"/>
    </row>
    <row r="2975" spans="3:4" x14ac:dyDescent="0.2">
      <c r="C2975" s="19"/>
      <c r="D2975" s="19"/>
    </row>
    <row r="2976" spans="3:4" x14ac:dyDescent="0.2">
      <c r="C2976" s="19"/>
      <c r="D2976" s="19"/>
    </row>
    <row r="2977" spans="3:4" x14ac:dyDescent="0.2">
      <c r="C2977" s="19"/>
      <c r="D2977" s="19"/>
    </row>
    <row r="2978" spans="3:4" x14ac:dyDescent="0.2">
      <c r="C2978" s="19"/>
      <c r="D2978" s="19"/>
    </row>
    <row r="2979" spans="3:4" x14ac:dyDescent="0.2">
      <c r="C2979" s="19"/>
      <c r="D2979" s="19"/>
    </row>
    <row r="2980" spans="3:4" x14ac:dyDescent="0.2">
      <c r="C2980" s="19"/>
      <c r="D2980" s="19"/>
    </row>
    <row r="2981" spans="3:4" x14ac:dyDescent="0.2">
      <c r="C2981" s="19"/>
      <c r="D2981" s="19"/>
    </row>
    <row r="2982" spans="3:4" x14ac:dyDescent="0.2">
      <c r="C2982" s="19"/>
      <c r="D2982" s="19"/>
    </row>
    <row r="2983" spans="3:4" x14ac:dyDescent="0.2">
      <c r="C2983" s="19"/>
      <c r="D2983" s="19"/>
    </row>
    <row r="2984" spans="3:4" x14ac:dyDescent="0.2">
      <c r="C2984" s="19"/>
      <c r="D2984" s="19"/>
    </row>
    <row r="2985" spans="3:4" x14ac:dyDescent="0.2">
      <c r="C2985" s="19"/>
      <c r="D2985" s="19"/>
    </row>
    <row r="2986" spans="3:4" x14ac:dyDescent="0.2">
      <c r="C2986" s="19"/>
      <c r="D2986" s="19"/>
    </row>
    <row r="2987" spans="3:4" x14ac:dyDescent="0.2">
      <c r="C2987" s="19"/>
      <c r="D2987" s="19"/>
    </row>
    <row r="2988" spans="3:4" x14ac:dyDescent="0.2">
      <c r="C2988" s="19"/>
      <c r="D2988" s="19"/>
    </row>
    <row r="2989" spans="3:4" x14ac:dyDescent="0.2">
      <c r="C2989" s="19"/>
      <c r="D2989" s="19"/>
    </row>
    <row r="2990" spans="3:4" x14ac:dyDescent="0.2">
      <c r="C2990" s="19"/>
      <c r="D2990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16" workbookViewId="0">
      <selection activeCell="A45" sqref="A45:D48"/>
    </sheetView>
  </sheetViews>
  <sheetFormatPr defaultRowHeight="12.75" x14ac:dyDescent="0.2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53" t="s">
        <v>64</v>
      </c>
      <c r="I1" s="54" t="s">
        <v>65</v>
      </c>
      <c r="J1" s="55" t="s">
        <v>54</v>
      </c>
    </row>
    <row r="2" spans="1:16" x14ac:dyDescent="0.2">
      <c r="I2" s="56" t="s">
        <v>66</v>
      </c>
      <c r="J2" s="57" t="s">
        <v>67</v>
      </c>
    </row>
    <row r="3" spans="1:16" x14ac:dyDescent="0.2">
      <c r="A3" s="58" t="s">
        <v>68</v>
      </c>
      <c r="I3" s="56" t="s">
        <v>69</v>
      </c>
      <c r="J3" s="57" t="s">
        <v>70</v>
      </c>
    </row>
    <row r="4" spans="1:16" x14ac:dyDescent="0.2">
      <c r="I4" s="56" t="s">
        <v>71</v>
      </c>
      <c r="J4" s="57" t="s">
        <v>70</v>
      </c>
    </row>
    <row r="5" spans="1:16" ht="13.5" thickBot="1" x14ac:dyDescent="0.25">
      <c r="I5" s="59" t="s">
        <v>72</v>
      </c>
      <c r="J5" s="60" t="s">
        <v>73</v>
      </c>
    </row>
    <row r="10" spans="1:16" ht="13.5" thickBot="1" x14ac:dyDescent="0.25"/>
    <row r="11" spans="1:16" ht="12.75" customHeight="1" thickBot="1" x14ac:dyDescent="0.25">
      <c r="A11" s="19" t="str">
        <f t="shared" ref="A11:A48" si="0">P11</f>
        <v> BRNO 32 </v>
      </c>
      <c r="B11" s="5" t="str">
        <f t="shared" ref="B11:B48" si="1">IF(H11=INT(H11),"I","II")</f>
        <v>II</v>
      </c>
      <c r="C11" s="19">
        <f t="shared" ref="C11:C48" si="2">1*G11</f>
        <v>50046.474999999999</v>
      </c>
      <c r="D11" s="21" t="str">
        <f t="shared" ref="D11:D48" si="3">VLOOKUP(F11,I$1:J$5,2,FALSE)</f>
        <v>vis</v>
      </c>
      <c r="E11" s="61">
        <f>VLOOKUP(C11,Active!C$21:E$973,3,FALSE)</f>
        <v>33582.566672870853</v>
      </c>
      <c r="F11" s="5" t="s">
        <v>72</v>
      </c>
      <c r="G11" s="21" t="str">
        <f t="shared" ref="G11:G48" si="4">MID(I11,3,LEN(I11)-3)</f>
        <v>50046.4750</v>
      </c>
      <c r="H11" s="19">
        <f t="shared" ref="H11:H48" si="5">1*K11</f>
        <v>33582.5</v>
      </c>
      <c r="I11" s="62" t="s">
        <v>74</v>
      </c>
      <c r="J11" s="63" t="s">
        <v>75</v>
      </c>
      <c r="K11" s="62">
        <v>33582.5</v>
      </c>
      <c r="L11" s="62" t="s">
        <v>76</v>
      </c>
      <c r="M11" s="63" t="s">
        <v>77</v>
      </c>
      <c r="N11" s="63"/>
      <c r="O11" s="64" t="s">
        <v>78</v>
      </c>
      <c r="P11" s="64" t="s">
        <v>79</v>
      </c>
    </row>
    <row r="12" spans="1:16" ht="12.75" customHeight="1" thickBot="1" x14ac:dyDescent="0.25">
      <c r="A12" s="19" t="str">
        <f t="shared" si="0"/>
        <v> BBS 116 </v>
      </c>
      <c r="B12" s="5" t="str">
        <f t="shared" si="1"/>
        <v>II</v>
      </c>
      <c r="C12" s="19">
        <f t="shared" si="2"/>
        <v>50748.252500000002</v>
      </c>
      <c r="D12" s="21" t="str">
        <f t="shared" si="3"/>
        <v>vis</v>
      </c>
      <c r="E12" s="61">
        <f>VLOOKUP(C12,Active!C$21:E$973,3,FALSE)</f>
        <v>34515.558111090439</v>
      </c>
      <c r="F12" s="5" t="s">
        <v>72</v>
      </c>
      <c r="G12" s="21" t="str">
        <f t="shared" si="4"/>
        <v>50748.2525</v>
      </c>
      <c r="H12" s="19">
        <f t="shared" si="5"/>
        <v>34515.5</v>
      </c>
      <c r="I12" s="62" t="s">
        <v>80</v>
      </c>
      <c r="J12" s="63" t="s">
        <v>81</v>
      </c>
      <c r="K12" s="62">
        <v>34515.5</v>
      </c>
      <c r="L12" s="62" t="s">
        <v>82</v>
      </c>
      <c r="M12" s="63" t="s">
        <v>83</v>
      </c>
      <c r="N12" s="63" t="s">
        <v>84</v>
      </c>
      <c r="O12" s="64" t="s">
        <v>85</v>
      </c>
      <c r="P12" s="64" t="s">
        <v>86</v>
      </c>
    </row>
    <row r="13" spans="1:16" ht="12.75" customHeight="1" thickBot="1" x14ac:dyDescent="0.25">
      <c r="A13" s="19" t="str">
        <f t="shared" si="0"/>
        <v>IBVS 4888 </v>
      </c>
      <c r="B13" s="5" t="str">
        <f t="shared" si="1"/>
        <v>II</v>
      </c>
      <c r="C13" s="19">
        <f t="shared" si="2"/>
        <v>51036.333899999998</v>
      </c>
      <c r="D13" s="21" t="str">
        <f t="shared" si="3"/>
        <v>vis</v>
      </c>
      <c r="E13" s="61">
        <f>VLOOKUP(C13,Active!C$21:E$973,3,FALSE)</f>
        <v>34898.553404770137</v>
      </c>
      <c r="F13" s="5" t="s">
        <v>72</v>
      </c>
      <c r="G13" s="21" t="str">
        <f t="shared" si="4"/>
        <v>51036.3339</v>
      </c>
      <c r="H13" s="19">
        <f t="shared" si="5"/>
        <v>34898.5</v>
      </c>
      <c r="I13" s="62" t="s">
        <v>87</v>
      </c>
      <c r="J13" s="63" t="s">
        <v>88</v>
      </c>
      <c r="K13" s="62">
        <v>34898.5</v>
      </c>
      <c r="L13" s="62" t="s">
        <v>89</v>
      </c>
      <c r="M13" s="63" t="s">
        <v>83</v>
      </c>
      <c r="N13" s="63" t="s">
        <v>84</v>
      </c>
      <c r="O13" s="64" t="s">
        <v>90</v>
      </c>
      <c r="P13" s="65" t="s">
        <v>91</v>
      </c>
    </row>
    <row r="14" spans="1:16" ht="12.75" customHeight="1" thickBot="1" x14ac:dyDescent="0.25">
      <c r="A14" s="19" t="str">
        <f t="shared" si="0"/>
        <v>IBVS 4888 </v>
      </c>
      <c r="B14" s="5" t="str">
        <f t="shared" si="1"/>
        <v>II</v>
      </c>
      <c r="C14" s="19">
        <f t="shared" si="2"/>
        <v>51081.463000000003</v>
      </c>
      <c r="D14" s="21" t="str">
        <f t="shared" si="3"/>
        <v>vis</v>
      </c>
      <c r="E14" s="61">
        <f>VLOOKUP(C14,Active!C$21:E$973,3,FALSE)</f>
        <v>34958.551144672827</v>
      </c>
      <c r="F14" s="5" t="s">
        <v>72</v>
      </c>
      <c r="G14" s="21" t="str">
        <f t="shared" si="4"/>
        <v>51081.4630</v>
      </c>
      <c r="H14" s="19">
        <f t="shared" si="5"/>
        <v>34958.5</v>
      </c>
      <c r="I14" s="62" t="s">
        <v>92</v>
      </c>
      <c r="J14" s="63" t="s">
        <v>93</v>
      </c>
      <c r="K14" s="62">
        <v>34958.5</v>
      </c>
      <c r="L14" s="62" t="s">
        <v>94</v>
      </c>
      <c r="M14" s="63" t="s">
        <v>83</v>
      </c>
      <c r="N14" s="63" t="s">
        <v>84</v>
      </c>
      <c r="O14" s="64" t="s">
        <v>95</v>
      </c>
      <c r="P14" s="65" t="s">
        <v>91</v>
      </c>
    </row>
    <row r="15" spans="1:16" ht="12.75" customHeight="1" thickBot="1" x14ac:dyDescent="0.25">
      <c r="A15" s="19" t="str">
        <f t="shared" si="0"/>
        <v>OEJV 0074 </v>
      </c>
      <c r="B15" s="5" t="str">
        <f t="shared" si="1"/>
        <v>II</v>
      </c>
      <c r="C15" s="19">
        <f t="shared" si="2"/>
        <v>51758.417179999997</v>
      </c>
      <c r="D15" s="21" t="str">
        <f t="shared" si="3"/>
        <v>vis</v>
      </c>
      <c r="E15" s="61">
        <f>VLOOKUP(C15,Active!C$21:E$973,3,FALSE)</f>
        <v>35858.540748225154</v>
      </c>
      <c r="F15" s="5" t="s">
        <v>72</v>
      </c>
      <c r="G15" s="21" t="str">
        <f t="shared" si="4"/>
        <v>51758.41718</v>
      </c>
      <c r="H15" s="19">
        <f t="shared" si="5"/>
        <v>35858.5</v>
      </c>
      <c r="I15" s="62" t="s">
        <v>96</v>
      </c>
      <c r="J15" s="63" t="s">
        <v>97</v>
      </c>
      <c r="K15" s="62">
        <v>35858.5</v>
      </c>
      <c r="L15" s="62" t="s">
        <v>98</v>
      </c>
      <c r="M15" s="63" t="s">
        <v>99</v>
      </c>
      <c r="N15" s="63" t="s">
        <v>100</v>
      </c>
      <c r="O15" s="64" t="s">
        <v>101</v>
      </c>
      <c r="P15" s="65" t="s">
        <v>102</v>
      </c>
    </row>
    <row r="16" spans="1:16" ht="12.75" customHeight="1" thickBot="1" x14ac:dyDescent="0.25">
      <c r="A16" s="19" t="str">
        <f t="shared" si="0"/>
        <v>OEJV 0074 </v>
      </c>
      <c r="B16" s="5" t="str">
        <f t="shared" si="1"/>
        <v>II</v>
      </c>
      <c r="C16" s="19">
        <f t="shared" si="2"/>
        <v>51782.486779999999</v>
      </c>
      <c r="D16" s="21" t="str">
        <f t="shared" si="3"/>
        <v>vis</v>
      </c>
      <c r="E16" s="61">
        <f>VLOOKUP(C16,Active!C$21:E$973,3,FALSE)</f>
        <v>35890.540535510117</v>
      </c>
      <c r="F16" s="5" t="s">
        <v>72</v>
      </c>
      <c r="G16" s="21" t="str">
        <f t="shared" si="4"/>
        <v>51782.48678</v>
      </c>
      <c r="H16" s="19">
        <f t="shared" si="5"/>
        <v>35890.5</v>
      </c>
      <c r="I16" s="62" t="s">
        <v>103</v>
      </c>
      <c r="J16" s="63" t="s">
        <v>104</v>
      </c>
      <c r="K16" s="62">
        <v>35890.5</v>
      </c>
      <c r="L16" s="62" t="s">
        <v>105</v>
      </c>
      <c r="M16" s="63" t="s">
        <v>99</v>
      </c>
      <c r="N16" s="63" t="s">
        <v>100</v>
      </c>
      <c r="O16" s="64" t="s">
        <v>101</v>
      </c>
      <c r="P16" s="65" t="s">
        <v>102</v>
      </c>
    </row>
    <row r="17" spans="1:16" ht="12.75" customHeight="1" thickBot="1" x14ac:dyDescent="0.25">
      <c r="A17" s="19" t="str">
        <f t="shared" si="0"/>
        <v>OEJV 0074 </v>
      </c>
      <c r="B17" s="5" t="str">
        <f t="shared" si="1"/>
        <v>II</v>
      </c>
      <c r="C17" s="19">
        <f t="shared" si="2"/>
        <v>52119.463199999998</v>
      </c>
      <c r="D17" s="21" t="str">
        <f t="shared" si="3"/>
        <v>vis</v>
      </c>
      <c r="E17" s="61">
        <f>VLOOKUP(C17,Active!C$21:E$973,3,FALSE)</f>
        <v>36338.540243026931</v>
      </c>
      <c r="F17" s="5" t="s">
        <v>72</v>
      </c>
      <c r="G17" s="21" t="str">
        <f t="shared" si="4"/>
        <v>52119.46320</v>
      </c>
      <c r="H17" s="19">
        <f t="shared" si="5"/>
        <v>36338.5</v>
      </c>
      <c r="I17" s="62" t="s">
        <v>106</v>
      </c>
      <c r="J17" s="63" t="s">
        <v>107</v>
      </c>
      <c r="K17" s="62">
        <v>36338.5</v>
      </c>
      <c r="L17" s="62" t="s">
        <v>108</v>
      </c>
      <c r="M17" s="63" t="s">
        <v>99</v>
      </c>
      <c r="N17" s="63" t="s">
        <v>100</v>
      </c>
      <c r="O17" s="64" t="s">
        <v>109</v>
      </c>
      <c r="P17" s="65" t="s">
        <v>102</v>
      </c>
    </row>
    <row r="18" spans="1:16" ht="12.75" customHeight="1" thickBot="1" x14ac:dyDescent="0.25">
      <c r="A18" s="19" t="str">
        <f t="shared" si="0"/>
        <v> BBS 127 </v>
      </c>
      <c r="B18" s="5" t="str">
        <f t="shared" si="1"/>
        <v>I</v>
      </c>
      <c r="C18" s="19">
        <f t="shared" si="2"/>
        <v>52215.364800000003</v>
      </c>
      <c r="D18" s="21" t="str">
        <f t="shared" si="3"/>
        <v>vis</v>
      </c>
      <c r="E18" s="61">
        <f>VLOOKUP(C18,Active!C$21:E$973,3,FALSE)</f>
        <v>36466.03844824378</v>
      </c>
      <c r="F18" s="5" t="s">
        <v>72</v>
      </c>
      <c r="G18" s="21" t="str">
        <f t="shared" si="4"/>
        <v>52215.3648</v>
      </c>
      <c r="H18" s="19">
        <f t="shared" si="5"/>
        <v>36466</v>
      </c>
      <c r="I18" s="62" t="s">
        <v>110</v>
      </c>
      <c r="J18" s="63" t="s">
        <v>111</v>
      </c>
      <c r="K18" s="62">
        <v>36466</v>
      </c>
      <c r="L18" s="62" t="s">
        <v>112</v>
      </c>
      <c r="M18" s="63" t="s">
        <v>83</v>
      </c>
      <c r="N18" s="63" t="s">
        <v>84</v>
      </c>
      <c r="O18" s="64" t="s">
        <v>85</v>
      </c>
      <c r="P18" s="64" t="s">
        <v>113</v>
      </c>
    </row>
    <row r="19" spans="1:16" ht="12.75" customHeight="1" thickBot="1" x14ac:dyDescent="0.25">
      <c r="A19" s="19" t="str">
        <f t="shared" si="0"/>
        <v> BBS 127 </v>
      </c>
      <c r="B19" s="5" t="str">
        <f t="shared" si="1"/>
        <v>I</v>
      </c>
      <c r="C19" s="19">
        <f t="shared" si="2"/>
        <v>52218.379000000001</v>
      </c>
      <c r="D19" s="21" t="str">
        <f t="shared" si="3"/>
        <v>vis</v>
      </c>
      <c r="E19" s="61">
        <f>VLOOKUP(C19,Active!C$21:E$973,3,FALSE)</f>
        <v>36470.045733733947</v>
      </c>
      <c r="F19" s="5" t="s">
        <v>72</v>
      </c>
      <c r="G19" s="21" t="str">
        <f t="shared" si="4"/>
        <v>52218.379</v>
      </c>
      <c r="H19" s="19">
        <f t="shared" si="5"/>
        <v>36470</v>
      </c>
      <c r="I19" s="62" t="s">
        <v>114</v>
      </c>
      <c r="J19" s="63" t="s">
        <v>115</v>
      </c>
      <c r="K19" s="62">
        <v>36470</v>
      </c>
      <c r="L19" s="62" t="s">
        <v>116</v>
      </c>
      <c r="M19" s="63" t="s">
        <v>83</v>
      </c>
      <c r="N19" s="63" t="s">
        <v>84</v>
      </c>
      <c r="O19" s="64" t="s">
        <v>85</v>
      </c>
      <c r="P19" s="64" t="s">
        <v>113</v>
      </c>
    </row>
    <row r="20" spans="1:16" ht="12.75" customHeight="1" thickBot="1" x14ac:dyDescent="0.25">
      <c r="A20" s="19" t="str">
        <f t="shared" si="0"/>
        <v>BAVM 158 </v>
      </c>
      <c r="B20" s="5" t="str">
        <f t="shared" si="1"/>
        <v>I</v>
      </c>
      <c r="C20" s="19">
        <f t="shared" si="2"/>
        <v>52506.442799999997</v>
      </c>
      <c r="D20" s="21" t="str">
        <f t="shared" si="3"/>
        <v>vis</v>
      </c>
      <c r="E20" s="61">
        <f>VLOOKUP(C20,Active!C$21:E$973,3,FALSE)</f>
        <v>36853.017628759073</v>
      </c>
      <c r="F20" s="5" t="s">
        <v>72</v>
      </c>
      <c r="G20" s="21" t="str">
        <f t="shared" si="4"/>
        <v>52506.4428</v>
      </c>
      <c r="H20" s="19">
        <f t="shared" si="5"/>
        <v>36853</v>
      </c>
      <c r="I20" s="62" t="s">
        <v>117</v>
      </c>
      <c r="J20" s="63" t="s">
        <v>118</v>
      </c>
      <c r="K20" s="62">
        <v>36853</v>
      </c>
      <c r="L20" s="62" t="s">
        <v>119</v>
      </c>
      <c r="M20" s="63" t="s">
        <v>83</v>
      </c>
      <c r="N20" s="63" t="s">
        <v>120</v>
      </c>
      <c r="O20" s="64" t="s">
        <v>121</v>
      </c>
      <c r="P20" s="65" t="s">
        <v>122</v>
      </c>
    </row>
    <row r="21" spans="1:16" ht="12.75" customHeight="1" thickBot="1" x14ac:dyDescent="0.25">
      <c r="A21" s="19" t="str">
        <f t="shared" si="0"/>
        <v>BAVM 172 </v>
      </c>
      <c r="B21" s="5" t="str">
        <f t="shared" si="1"/>
        <v>I</v>
      </c>
      <c r="C21" s="19">
        <f t="shared" si="2"/>
        <v>52855.458299999998</v>
      </c>
      <c r="D21" s="21" t="str">
        <f t="shared" si="3"/>
        <v>vis</v>
      </c>
      <c r="E21" s="61">
        <f>VLOOKUP(C21,Active!C$21:E$973,3,FALSE)</f>
        <v>37317.022920045732</v>
      </c>
      <c r="F21" s="5" t="s">
        <v>72</v>
      </c>
      <c r="G21" s="21" t="str">
        <f t="shared" si="4"/>
        <v>52855.4583</v>
      </c>
      <c r="H21" s="19">
        <f t="shared" si="5"/>
        <v>37317</v>
      </c>
      <c r="I21" s="62" t="s">
        <v>123</v>
      </c>
      <c r="J21" s="63" t="s">
        <v>124</v>
      </c>
      <c r="K21" s="62" t="s">
        <v>125</v>
      </c>
      <c r="L21" s="62" t="s">
        <v>126</v>
      </c>
      <c r="M21" s="63" t="s">
        <v>83</v>
      </c>
      <c r="N21" s="63" t="s">
        <v>120</v>
      </c>
      <c r="O21" s="64" t="s">
        <v>121</v>
      </c>
      <c r="P21" s="65" t="s">
        <v>127</v>
      </c>
    </row>
    <row r="22" spans="1:16" ht="12.75" customHeight="1" thickBot="1" x14ac:dyDescent="0.25">
      <c r="A22" s="19" t="str">
        <f t="shared" si="0"/>
        <v>BAVM 172 </v>
      </c>
      <c r="B22" s="5" t="str">
        <f t="shared" si="1"/>
        <v>II</v>
      </c>
      <c r="C22" s="19">
        <f t="shared" si="2"/>
        <v>52878.400900000001</v>
      </c>
      <c r="D22" s="21" t="str">
        <f t="shared" si="3"/>
        <v>vis</v>
      </c>
      <c r="E22" s="61">
        <f>VLOOKUP(C22,Active!C$21:E$973,3,FALSE)</f>
        <v>37347.524395756336</v>
      </c>
      <c r="F22" s="5" t="s">
        <v>72</v>
      </c>
      <c r="G22" s="21" t="str">
        <f t="shared" si="4"/>
        <v>52878.4009</v>
      </c>
      <c r="H22" s="19">
        <f t="shared" si="5"/>
        <v>37347.5</v>
      </c>
      <c r="I22" s="62" t="s">
        <v>128</v>
      </c>
      <c r="J22" s="63" t="s">
        <v>129</v>
      </c>
      <c r="K22" s="62" t="s">
        <v>130</v>
      </c>
      <c r="L22" s="62" t="s">
        <v>131</v>
      </c>
      <c r="M22" s="63" t="s">
        <v>83</v>
      </c>
      <c r="N22" s="63" t="s">
        <v>120</v>
      </c>
      <c r="O22" s="64" t="s">
        <v>121</v>
      </c>
      <c r="P22" s="65" t="s">
        <v>127</v>
      </c>
    </row>
    <row r="23" spans="1:16" ht="12.75" customHeight="1" thickBot="1" x14ac:dyDescent="0.25">
      <c r="A23" s="19" t="str">
        <f t="shared" si="0"/>
        <v>BAVM 173 </v>
      </c>
      <c r="B23" s="5" t="str">
        <f t="shared" si="1"/>
        <v>II</v>
      </c>
      <c r="C23" s="19">
        <f t="shared" si="2"/>
        <v>53233.424200000001</v>
      </c>
      <c r="D23" s="21" t="str">
        <f t="shared" si="3"/>
        <v>vis</v>
      </c>
      <c r="E23" s="61">
        <f>VLOOKUP(C23,Active!C$21:E$973,3,FALSE)</f>
        <v>37819.516870961743</v>
      </c>
      <c r="F23" s="5" t="s">
        <v>72</v>
      </c>
      <c r="G23" s="21" t="str">
        <f t="shared" si="4"/>
        <v>53233.4242</v>
      </c>
      <c r="H23" s="19">
        <f t="shared" si="5"/>
        <v>37819.5</v>
      </c>
      <c r="I23" s="62" t="s">
        <v>132</v>
      </c>
      <c r="J23" s="63" t="s">
        <v>133</v>
      </c>
      <c r="K23" s="62" t="s">
        <v>134</v>
      </c>
      <c r="L23" s="62" t="s">
        <v>135</v>
      </c>
      <c r="M23" s="63" t="s">
        <v>83</v>
      </c>
      <c r="N23" s="63" t="s">
        <v>120</v>
      </c>
      <c r="O23" s="64" t="s">
        <v>121</v>
      </c>
      <c r="P23" s="65" t="s">
        <v>136</v>
      </c>
    </row>
    <row r="24" spans="1:16" ht="12.75" customHeight="1" thickBot="1" x14ac:dyDescent="0.25">
      <c r="A24" s="19" t="str">
        <f t="shared" si="0"/>
        <v>BAVM 173 </v>
      </c>
      <c r="B24" s="5" t="str">
        <f t="shared" si="1"/>
        <v>II</v>
      </c>
      <c r="C24" s="19">
        <f t="shared" si="2"/>
        <v>53242.4473</v>
      </c>
      <c r="D24" s="21" t="str">
        <f t="shared" si="3"/>
        <v>vis</v>
      </c>
      <c r="E24" s="61">
        <f>VLOOKUP(C24,Active!C$21:E$973,3,FALSE)</f>
        <v>37831.512802786572</v>
      </c>
      <c r="F24" s="5" t="s">
        <v>72</v>
      </c>
      <c r="G24" s="21" t="str">
        <f t="shared" si="4"/>
        <v>53242.4473</v>
      </c>
      <c r="H24" s="19">
        <f t="shared" si="5"/>
        <v>37831.5</v>
      </c>
      <c r="I24" s="62" t="s">
        <v>137</v>
      </c>
      <c r="J24" s="63" t="s">
        <v>138</v>
      </c>
      <c r="K24" s="62" t="s">
        <v>139</v>
      </c>
      <c r="L24" s="62" t="s">
        <v>140</v>
      </c>
      <c r="M24" s="63" t="s">
        <v>83</v>
      </c>
      <c r="N24" s="63" t="s">
        <v>120</v>
      </c>
      <c r="O24" s="64" t="s">
        <v>121</v>
      </c>
      <c r="P24" s="65" t="s">
        <v>136</v>
      </c>
    </row>
    <row r="25" spans="1:16" ht="12.75" customHeight="1" thickBot="1" x14ac:dyDescent="0.25">
      <c r="A25" s="19" t="str">
        <f t="shared" si="0"/>
        <v>BAVM 173 </v>
      </c>
      <c r="B25" s="5" t="str">
        <f t="shared" si="1"/>
        <v>II</v>
      </c>
      <c r="C25" s="19">
        <f t="shared" si="2"/>
        <v>53251.477400000003</v>
      </c>
      <c r="D25" s="21" t="str">
        <f t="shared" si="3"/>
        <v>vis</v>
      </c>
      <c r="E25" s="61">
        <f>VLOOKUP(C25,Active!C$21:E$973,3,FALSE)</f>
        <v>37843.518040894473</v>
      </c>
      <c r="F25" s="5" t="s">
        <v>72</v>
      </c>
      <c r="G25" s="21" t="str">
        <f t="shared" si="4"/>
        <v>53251.4774</v>
      </c>
      <c r="H25" s="19">
        <f t="shared" si="5"/>
        <v>37843.5</v>
      </c>
      <c r="I25" s="62" t="s">
        <v>141</v>
      </c>
      <c r="J25" s="63" t="s">
        <v>142</v>
      </c>
      <c r="K25" s="62" t="s">
        <v>143</v>
      </c>
      <c r="L25" s="62" t="s">
        <v>144</v>
      </c>
      <c r="M25" s="63" t="s">
        <v>83</v>
      </c>
      <c r="N25" s="63" t="s">
        <v>120</v>
      </c>
      <c r="O25" s="64" t="s">
        <v>121</v>
      </c>
      <c r="P25" s="65" t="s">
        <v>136</v>
      </c>
    </row>
    <row r="26" spans="1:16" ht="12.75" customHeight="1" thickBot="1" x14ac:dyDescent="0.25">
      <c r="A26" s="19" t="str">
        <f t="shared" si="0"/>
        <v>BAVM 173 </v>
      </c>
      <c r="B26" s="5" t="str">
        <f t="shared" si="1"/>
        <v>II</v>
      </c>
      <c r="C26" s="19">
        <f t="shared" si="2"/>
        <v>53257.493499999997</v>
      </c>
      <c r="D26" s="21" t="str">
        <f t="shared" si="3"/>
        <v>vis</v>
      </c>
      <c r="E26" s="61">
        <f>VLOOKUP(C26,Active!C$21:E$973,3,FALSE)</f>
        <v>37851.516259405988</v>
      </c>
      <c r="F26" s="5" t="s">
        <v>72</v>
      </c>
      <c r="G26" s="21" t="str">
        <f t="shared" si="4"/>
        <v>53257.4935</v>
      </c>
      <c r="H26" s="19">
        <f t="shared" si="5"/>
        <v>37851.5</v>
      </c>
      <c r="I26" s="62" t="s">
        <v>145</v>
      </c>
      <c r="J26" s="63" t="s">
        <v>146</v>
      </c>
      <c r="K26" s="62" t="s">
        <v>147</v>
      </c>
      <c r="L26" s="62" t="s">
        <v>148</v>
      </c>
      <c r="M26" s="63" t="s">
        <v>83</v>
      </c>
      <c r="N26" s="63" t="s">
        <v>120</v>
      </c>
      <c r="O26" s="64" t="s">
        <v>121</v>
      </c>
      <c r="P26" s="65" t="s">
        <v>136</v>
      </c>
    </row>
    <row r="27" spans="1:16" ht="12.75" customHeight="1" thickBot="1" x14ac:dyDescent="0.25">
      <c r="A27" s="19" t="str">
        <f t="shared" si="0"/>
        <v>BAVM 173 </v>
      </c>
      <c r="B27" s="5" t="str">
        <f t="shared" si="1"/>
        <v>II</v>
      </c>
      <c r="C27" s="19">
        <f t="shared" si="2"/>
        <v>53284.570800000001</v>
      </c>
      <c r="D27" s="21" t="str">
        <f t="shared" si="3"/>
        <v>vis</v>
      </c>
      <c r="E27" s="61">
        <f>VLOOKUP(C27,Active!C$21:E$973,3,FALSE)</f>
        <v>37887.514690632568</v>
      </c>
      <c r="F27" s="5" t="s">
        <v>72</v>
      </c>
      <c r="G27" s="21" t="str">
        <f t="shared" si="4"/>
        <v>53284.5708</v>
      </c>
      <c r="H27" s="19">
        <f t="shared" si="5"/>
        <v>37887.5</v>
      </c>
      <c r="I27" s="62" t="s">
        <v>149</v>
      </c>
      <c r="J27" s="63" t="s">
        <v>150</v>
      </c>
      <c r="K27" s="62" t="s">
        <v>151</v>
      </c>
      <c r="L27" s="62" t="s">
        <v>152</v>
      </c>
      <c r="M27" s="63" t="s">
        <v>83</v>
      </c>
      <c r="N27" s="63" t="s">
        <v>120</v>
      </c>
      <c r="O27" s="64" t="s">
        <v>121</v>
      </c>
      <c r="P27" s="65" t="s">
        <v>136</v>
      </c>
    </row>
    <row r="28" spans="1:16" ht="12.75" customHeight="1" thickBot="1" x14ac:dyDescent="0.25">
      <c r="A28" s="19" t="str">
        <f t="shared" si="0"/>
        <v>IBVS 5603 </v>
      </c>
      <c r="B28" s="5" t="str">
        <f t="shared" si="1"/>
        <v>I</v>
      </c>
      <c r="C28" s="19">
        <f t="shared" si="2"/>
        <v>53316.541499999999</v>
      </c>
      <c r="D28" s="21" t="str">
        <f t="shared" si="3"/>
        <v>vis</v>
      </c>
      <c r="E28" s="61">
        <f>VLOOKUP(C28,Active!C$21:E$973,3,FALSE)</f>
        <v>37930.018745513044</v>
      </c>
      <c r="F28" s="5" t="s">
        <v>72</v>
      </c>
      <c r="G28" s="21" t="str">
        <f t="shared" si="4"/>
        <v>53316.5415</v>
      </c>
      <c r="H28" s="19">
        <f t="shared" si="5"/>
        <v>37930</v>
      </c>
      <c r="I28" s="62" t="s">
        <v>153</v>
      </c>
      <c r="J28" s="63" t="s">
        <v>154</v>
      </c>
      <c r="K28" s="62" t="s">
        <v>155</v>
      </c>
      <c r="L28" s="62" t="s">
        <v>156</v>
      </c>
      <c r="M28" s="63" t="s">
        <v>83</v>
      </c>
      <c r="N28" s="63" t="s">
        <v>84</v>
      </c>
      <c r="O28" s="64" t="s">
        <v>157</v>
      </c>
      <c r="P28" s="65" t="s">
        <v>158</v>
      </c>
    </row>
    <row r="29" spans="1:16" ht="12.75" customHeight="1" thickBot="1" x14ac:dyDescent="0.25">
      <c r="A29" s="19" t="str">
        <f t="shared" si="0"/>
        <v>IBVS 5690 </v>
      </c>
      <c r="B29" s="5" t="str">
        <f t="shared" si="1"/>
        <v>II</v>
      </c>
      <c r="C29" s="19">
        <f t="shared" si="2"/>
        <v>53320.6757</v>
      </c>
      <c r="D29" s="21" t="str">
        <f t="shared" si="3"/>
        <v>vis</v>
      </c>
      <c r="E29" s="61">
        <f>VLOOKUP(C29,Active!C$21:E$973,3,FALSE)</f>
        <v>37935.515036294506</v>
      </c>
      <c r="F29" s="5" t="s">
        <v>72</v>
      </c>
      <c r="G29" s="21" t="str">
        <f t="shared" si="4"/>
        <v>53320.6757</v>
      </c>
      <c r="H29" s="19">
        <f t="shared" si="5"/>
        <v>37935.5</v>
      </c>
      <c r="I29" s="62" t="s">
        <v>159</v>
      </c>
      <c r="J29" s="63" t="s">
        <v>160</v>
      </c>
      <c r="K29" s="62" t="s">
        <v>161</v>
      </c>
      <c r="L29" s="62" t="s">
        <v>162</v>
      </c>
      <c r="M29" s="63" t="s">
        <v>83</v>
      </c>
      <c r="N29" s="63" t="s">
        <v>84</v>
      </c>
      <c r="O29" s="64" t="s">
        <v>163</v>
      </c>
      <c r="P29" s="65" t="s">
        <v>164</v>
      </c>
    </row>
    <row r="30" spans="1:16" ht="12.75" customHeight="1" thickBot="1" x14ac:dyDescent="0.25">
      <c r="A30" s="19" t="str">
        <f t="shared" si="0"/>
        <v>IBVS 5690 </v>
      </c>
      <c r="B30" s="5" t="str">
        <f t="shared" si="1"/>
        <v>I</v>
      </c>
      <c r="C30" s="19">
        <f t="shared" si="2"/>
        <v>53337.6005</v>
      </c>
      <c r="D30" s="21" t="str">
        <f t="shared" si="3"/>
        <v>vis</v>
      </c>
      <c r="E30" s="61">
        <f>VLOOKUP(C30,Active!C$21:E$973,3,FALSE)</f>
        <v>37958.016033396263</v>
      </c>
      <c r="F30" s="5" t="s">
        <v>72</v>
      </c>
      <c r="G30" s="21" t="str">
        <f t="shared" si="4"/>
        <v>53337.6005</v>
      </c>
      <c r="H30" s="19">
        <f t="shared" si="5"/>
        <v>37958</v>
      </c>
      <c r="I30" s="62" t="s">
        <v>165</v>
      </c>
      <c r="J30" s="63" t="s">
        <v>166</v>
      </c>
      <c r="K30" s="62" t="s">
        <v>167</v>
      </c>
      <c r="L30" s="62" t="s">
        <v>168</v>
      </c>
      <c r="M30" s="63" t="s">
        <v>83</v>
      </c>
      <c r="N30" s="63" t="s">
        <v>84</v>
      </c>
      <c r="O30" s="64" t="s">
        <v>163</v>
      </c>
      <c r="P30" s="65" t="s">
        <v>164</v>
      </c>
    </row>
    <row r="31" spans="1:16" ht="12.75" customHeight="1" thickBot="1" x14ac:dyDescent="0.25">
      <c r="A31" s="19" t="str">
        <f t="shared" si="0"/>
        <v>IBVS 5653 </v>
      </c>
      <c r="B31" s="5" t="str">
        <f t="shared" si="1"/>
        <v>II</v>
      </c>
      <c r="C31" s="19">
        <f t="shared" si="2"/>
        <v>53343.243000000002</v>
      </c>
      <c r="D31" s="21" t="str">
        <f t="shared" si="3"/>
        <v>vis</v>
      </c>
      <c r="E31" s="61">
        <f>VLOOKUP(C31,Active!C$21:E$973,3,FALSE)</f>
        <v>37965.517562285626</v>
      </c>
      <c r="F31" s="5" t="s">
        <v>72</v>
      </c>
      <c r="G31" s="21" t="str">
        <f t="shared" si="4"/>
        <v>53343.243</v>
      </c>
      <c r="H31" s="19">
        <f t="shared" si="5"/>
        <v>37965.5</v>
      </c>
      <c r="I31" s="62" t="s">
        <v>169</v>
      </c>
      <c r="J31" s="63" t="s">
        <v>170</v>
      </c>
      <c r="K31" s="62" t="s">
        <v>171</v>
      </c>
      <c r="L31" s="62" t="s">
        <v>172</v>
      </c>
      <c r="M31" s="63" t="s">
        <v>83</v>
      </c>
      <c r="N31" s="63" t="s">
        <v>84</v>
      </c>
      <c r="O31" s="64" t="s">
        <v>85</v>
      </c>
      <c r="P31" s="65" t="s">
        <v>173</v>
      </c>
    </row>
    <row r="32" spans="1:16" ht="12.75" customHeight="1" thickBot="1" x14ac:dyDescent="0.25">
      <c r="A32" s="19" t="str">
        <f t="shared" si="0"/>
        <v>BAVM 178 </v>
      </c>
      <c r="B32" s="5" t="str">
        <f t="shared" si="1"/>
        <v>II</v>
      </c>
      <c r="C32" s="19">
        <f t="shared" si="2"/>
        <v>53657.648699999998</v>
      </c>
      <c r="D32" s="21" t="str">
        <f t="shared" si="3"/>
        <v>vis</v>
      </c>
      <c r="E32" s="61">
        <f>VLOOKUP(C32,Active!C$21:E$973,3,FALSE)</f>
        <v>38383.51019702731</v>
      </c>
      <c r="F32" s="5" t="s">
        <v>72</v>
      </c>
      <c r="G32" s="21" t="str">
        <f t="shared" si="4"/>
        <v>53657.6487</v>
      </c>
      <c r="H32" s="19">
        <f t="shared" si="5"/>
        <v>38383.5</v>
      </c>
      <c r="I32" s="62" t="s">
        <v>174</v>
      </c>
      <c r="J32" s="63" t="s">
        <v>175</v>
      </c>
      <c r="K32" s="62" t="s">
        <v>176</v>
      </c>
      <c r="L32" s="62" t="s">
        <v>177</v>
      </c>
      <c r="M32" s="63" t="s">
        <v>99</v>
      </c>
      <c r="N32" s="63" t="s">
        <v>120</v>
      </c>
      <c r="O32" s="64" t="s">
        <v>121</v>
      </c>
      <c r="P32" s="65" t="s">
        <v>178</v>
      </c>
    </row>
    <row r="33" spans="1:16" ht="12.75" customHeight="1" thickBot="1" x14ac:dyDescent="0.25">
      <c r="A33" s="19" t="str">
        <f t="shared" si="0"/>
        <v>BAVM 178 </v>
      </c>
      <c r="B33" s="5" t="str">
        <f t="shared" si="1"/>
        <v>II</v>
      </c>
      <c r="C33" s="19">
        <f t="shared" si="2"/>
        <v>53928.431900000003</v>
      </c>
      <c r="D33" s="21" t="str">
        <f t="shared" si="3"/>
        <v>vis</v>
      </c>
      <c r="E33" s="61">
        <f>VLOOKUP(C33,Active!C$21:E$973,3,FALSE)</f>
        <v>38743.508069876894</v>
      </c>
      <c r="F33" s="5" t="s">
        <v>72</v>
      </c>
      <c r="G33" s="21" t="str">
        <f t="shared" si="4"/>
        <v>53928.4319</v>
      </c>
      <c r="H33" s="19">
        <f t="shared" si="5"/>
        <v>38743.5</v>
      </c>
      <c r="I33" s="62" t="s">
        <v>179</v>
      </c>
      <c r="J33" s="63" t="s">
        <v>180</v>
      </c>
      <c r="K33" s="62" t="s">
        <v>181</v>
      </c>
      <c r="L33" s="62" t="s">
        <v>182</v>
      </c>
      <c r="M33" s="63" t="s">
        <v>99</v>
      </c>
      <c r="N33" s="63" t="s">
        <v>120</v>
      </c>
      <c r="O33" s="64" t="s">
        <v>121</v>
      </c>
      <c r="P33" s="65" t="s">
        <v>178</v>
      </c>
    </row>
    <row r="34" spans="1:16" ht="12.75" customHeight="1" thickBot="1" x14ac:dyDescent="0.25">
      <c r="A34" s="19" t="str">
        <f t="shared" si="0"/>
        <v>BAVM 183 </v>
      </c>
      <c r="B34" s="5" t="str">
        <f t="shared" si="1"/>
        <v>I</v>
      </c>
      <c r="C34" s="19">
        <f t="shared" si="2"/>
        <v>54018.318599999999</v>
      </c>
      <c r="D34" s="21" t="str">
        <f t="shared" si="3"/>
        <v>vis</v>
      </c>
      <c r="E34" s="61">
        <f>VLOOKUP(C34,Active!C$21:E$973,3,FALSE)</f>
        <v>38863.009651945016</v>
      </c>
      <c r="F34" s="5" t="s">
        <v>72</v>
      </c>
      <c r="G34" s="21" t="str">
        <f t="shared" si="4"/>
        <v>54018.3186</v>
      </c>
      <c r="H34" s="19">
        <f t="shared" si="5"/>
        <v>38863</v>
      </c>
      <c r="I34" s="62" t="s">
        <v>183</v>
      </c>
      <c r="J34" s="63" t="s">
        <v>184</v>
      </c>
      <c r="K34" s="62" t="s">
        <v>185</v>
      </c>
      <c r="L34" s="62" t="s">
        <v>186</v>
      </c>
      <c r="M34" s="63" t="s">
        <v>99</v>
      </c>
      <c r="N34" s="63" t="s">
        <v>120</v>
      </c>
      <c r="O34" s="64" t="s">
        <v>121</v>
      </c>
      <c r="P34" s="65" t="s">
        <v>187</v>
      </c>
    </row>
    <row r="35" spans="1:16" ht="12.75" customHeight="1" thickBot="1" x14ac:dyDescent="0.25">
      <c r="A35" s="19" t="str">
        <f t="shared" si="0"/>
        <v>BAVM 183 </v>
      </c>
      <c r="B35" s="5" t="str">
        <f t="shared" si="1"/>
        <v>II</v>
      </c>
      <c r="C35" s="19">
        <f t="shared" si="2"/>
        <v>54080.3698</v>
      </c>
      <c r="D35" s="21" t="str">
        <f t="shared" si="3"/>
        <v>vis</v>
      </c>
      <c r="E35" s="61">
        <f>VLOOKUP(C35,Active!C$21:E$973,3,FALSE)</f>
        <v>38945.504799383132</v>
      </c>
      <c r="F35" s="5" t="s">
        <v>72</v>
      </c>
      <c r="G35" s="21" t="str">
        <f t="shared" si="4"/>
        <v>54080.3698</v>
      </c>
      <c r="H35" s="19">
        <f t="shared" si="5"/>
        <v>38945.5</v>
      </c>
      <c r="I35" s="62" t="s">
        <v>188</v>
      </c>
      <c r="J35" s="63" t="s">
        <v>189</v>
      </c>
      <c r="K35" s="62" t="s">
        <v>190</v>
      </c>
      <c r="L35" s="62" t="s">
        <v>191</v>
      </c>
      <c r="M35" s="63" t="s">
        <v>99</v>
      </c>
      <c r="N35" s="63" t="s">
        <v>120</v>
      </c>
      <c r="O35" s="64" t="s">
        <v>121</v>
      </c>
      <c r="P35" s="65" t="s">
        <v>187</v>
      </c>
    </row>
    <row r="36" spans="1:16" ht="12.75" customHeight="1" thickBot="1" x14ac:dyDescent="0.25">
      <c r="A36" s="19" t="str">
        <f t="shared" si="0"/>
        <v>IBVS 5920 </v>
      </c>
      <c r="B36" s="5" t="str">
        <f t="shared" si="1"/>
        <v>I</v>
      </c>
      <c r="C36" s="19">
        <f t="shared" si="2"/>
        <v>55106.707199999997</v>
      </c>
      <c r="D36" s="21" t="str">
        <f t="shared" si="3"/>
        <v>vis</v>
      </c>
      <c r="E36" s="61">
        <f>VLOOKUP(C36,Active!C$21:E$973,3,FALSE)</f>
        <v>40309.988566566513</v>
      </c>
      <c r="F36" s="5" t="s">
        <v>72</v>
      </c>
      <c r="G36" s="21" t="str">
        <f t="shared" si="4"/>
        <v>55106.7072</v>
      </c>
      <c r="H36" s="19">
        <f t="shared" si="5"/>
        <v>40310</v>
      </c>
      <c r="I36" s="62" t="s">
        <v>201</v>
      </c>
      <c r="J36" s="63" t="s">
        <v>202</v>
      </c>
      <c r="K36" s="62" t="s">
        <v>203</v>
      </c>
      <c r="L36" s="62" t="s">
        <v>204</v>
      </c>
      <c r="M36" s="63" t="s">
        <v>99</v>
      </c>
      <c r="N36" s="63" t="s">
        <v>72</v>
      </c>
      <c r="O36" s="64" t="s">
        <v>205</v>
      </c>
      <c r="P36" s="65" t="s">
        <v>206</v>
      </c>
    </row>
    <row r="37" spans="1:16" ht="12.75" customHeight="1" thickBot="1" x14ac:dyDescent="0.25">
      <c r="A37" s="19" t="str">
        <f t="shared" si="0"/>
        <v>BAVM 215 </v>
      </c>
      <c r="B37" s="5" t="str">
        <f t="shared" si="1"/>
        <v>I</v>
      </c>
      <c r="C37" s="19">
        <f t="shared" si="2"/>
        <v>55380.498099999997</v>
      </c>
      <c r="D37" s="21" t="str">
        <f t="shared" si="3"/>
        <v>vis</v>
      </c>
      <c r="E37" s="61">
        <f>VLOOKUP(C37,Active!C$21:E$973,3,FALSE)</f>
        <v>40673.985083357707</v>
      </c>
      <c r="F37" s="5" t="s">
        <v>72</v>
      </c>
      <c r="G37" s="21" t="str">
        <f t="shared" si="4"/>
        <v>55380.4981</v>
      </c>
      <c r="H37" s="19">
        <f t="shared" si="5"/>
        <v>40674</v>
      </c>
      <c r="I37" s="62" t="s">
        <v>207</v>
      </c>
      <c r="J37" s="63" t="s">
        <v>208</v>
      </c>
      <c r="K37" s="62" t="s">
        <v>209</v>
      </c>
      <c r="L37" s="62" t="s">
        <v>210</v>
      </c>
      <c r="M37" s="63" t="s">
        <v>99</v>
      </c>
      <c r="N37" s="63" t="s">
        <v>120</v>
      </c>
      <c r="O37" s="64" t="s">
        <v>121</v>
      </c>
      <c r="P37" s="65" t="s">
        <v>211</v>
      </c>
    </row>
    <row r="38" spans="1:16" ht="12.75" customHeight="1" thickBot="1" x14ac:dyDescent="0.25">
      <c r="A38" s="19" t="str">
        <f t="shared" si="0"/>
        <v>BAVM 215 </v>
      </c>
      <c r="B38" s="5" t="str">
        <f t="shared" si="1"/>
        <v>II</v>
      </c>
      <c r="C38" s="19">
        <f t="shared" si="2"/>
        <v>55430.517099999997</v>
      </c>
      <c r="D38" s="21" t="str">
        <f t="shared" si="3"/>
        <v>vis</v>
      </c>
      <c r="E38" s="61">
        <f>VLOOKUP(C38,Active!C$21:E$973,3,FALSE)</f>
        <v>40740.483793772764</v>
      </c>
      <c r="F38" s="5" t="s">
        <v>72</v>
      </c>
      <c r="G38" s="21" t="str">
        <f t="shared" si="4"/>
        <v>55430.5171</v>
      </c>
      <c r="H38" s="19">
        <f t="shared" si="5"/>
        <v>40740.5</v>
      </c>
      <c r="I38" s="62" t="s">
        <v>212</v>
      </c>
      <c r="J38" s="63" t="s">
        <v>213</v>
      </c>
      <c r="K38" s="62" t="s">
        <v>214</v>
      </c>
      <c r="L38" s="62" t="s">
        <v>215</v>
      </c>
      <c r="M38" s="63" t="s">
        <v>99</v>
      </c>
      <c r="N38" s="63" t="s">
        <v>120</v>
      </c>
      <c r="O38" s="64" t="s">
        <v>121</v>
      </c>
      <c r="P38" s="65" t="s">
        <v>211</v>
      </c>
    </row>
    <row r="39" spans="1:16" ht="12.75" customHeight="1" thickBot="1" x14ac:dyDescent="0.25">
      <c r="A39" s="19" t="str">
        <f t="shared" si="0"/>
        <v>BAVM 220 </v>
      </c>
      <c r="B39" s="5" t="str">
        <f t="shared" si="1"/>
        <v>I</v>
      </c>
      <c r="C39" s="19">
        <f t="shared" si="2"/>
        <v>55775.387900000002</v>
      </c>
      <c r="D39" s="21" t="str">
        <f t="shared" si="3"/>
        <v>vis</v>
      </c>
      <c r="E39" s="61">
        <f>VLOOKUP(C39,Active!C$21:E$973,3,FALSE)</f>
        <v>41198.978834853362</v>
      </c>
      <c r="F39" s="5" t="s">
        <v>72</v>
      </c>
      <c r="G39" s="21" t="str">
        <f t="shared" si="4"/>
        <v>55775.3879</v>
      </c>
      <c r="H39" s="19">
        <f t="shared" si="5"/>
        <v>41199</v>
      </c>
      <c r="I39" s="62" t="s">
        <v>216</v>
      </c>
      <c r="J39" s="63" t="s">
        <v>217</v>
      </c>
      <c r="K39" s="62" t="s">
        <v>218</v>
      </c>
      <c r="L39" s="62" t="s">
        <v>219</v>
      </c>
      <c r="M39" s="63" t="s">
        <v>99</v>
      </c>
      <c r="N39" s="63" t="s">
        <v>120</v>
      </c>
      <c r="O39" s="64" t="s">
        <v>121</v>
      </c>
      <c r="P39" s="65" t="s">
        <v>220</v>
      </c>
    </row>
    <row r="40" spans="1:16" ht="12.75" customHeight="1" thickBot="1" x14ac:dyDescent="0.25">
      <c r="A40" s="19" t="str">
        <f t="shared" si="0"/>
        <v>BAVM 231 </v>
      </c>
      <c r="B40" s="5" t="str">
        <f t="shared" si="1"/>
        <v>I</v>
      </c>
      <c r="C40" s="19">
        <f t="shared" si="2"/>
        <v>56157.489600000001</v>
      </c>
      <c r="D40" s="21" t="str">
        <f t="shared" si="3"/>
        <v>vis</v>
      </c>
      <c r="E40" s="61">
        <f>VLOOKUP(C40,Active!C$21:E$973,3,FALSE)</f>
        <v>41706.971203701243</v>
      </c>
      <c r="F40" s="5" t="s">
        <v>72</v>
      </c>
      <c r="G40" s="21" t="str">
        <f t="shared" si="4"/>
        <v>56157.4896</v>
      </c>
      <c r="H40" s="19">
        <f t="shared" si="5"/>
        <v>41707</v>
      </c>
      <c r="I40" s="62" t="s">
        <v>230</v>
      </c>
      <c r="J40" s="63" t="s">
        <v>231</v>
      </c>
      <c r="K40" s="62" t="s">
        <v>232</v>
      </c>
      <c r="L40" s="62" t="s">
        <v>233</v>
      </c>
      <c r="M40" s="63" t="s">
        <v>99</v>
      </c>
      <c r="N40" s="63" t="s">
        <v>120</v>
      </c>
      <c r="O40" s="64" t="s">
        <v>121</v>
      </c>
      <c r="P40" s="65" t="s">
        <v>234</v>
      </c>
    </row>
    <row r="41" spans="1:16" ht="12.75" customHeight="1" thickBot="1" x14ac:dyDescent="0.25">
      <c r="A41" s="19" t="str">
        <f t="shared" si="0"/>
        <v>BAVM 231 </v>
      </c>
      <c r="B41" s="5" t="str">
        <f t="shared" si="1"/>
        <v>II</v>
      </c>
      <c r="C41" s="19">
        <f t="shared" si="2"/>
        <v>56180.428399999997</v>
      </c>
      <c r="D41" s="21" t="str">
        <f t="shared" si="3"/>
        <v>vis</v>
      </c>
      <c r="E41" s="61">
        <f>VLOOKUP(C41,Active!C$21:E$973,3,FALSE)</f>
        <v>41737.4676274296</v>
      </c>
      <c r="F41" s="5" t="s">
        <v>72</v>
      </c>
      <c r="G41" s="21" t="str">
        <f t="shared" si="4"/>
        <v>56180.4284</v>
      </c>
      <c r="H41" s="19">
        <f t="shared" si="5"/>
        <v>41737.5</v>
      </c>
      <c r="I41" s="62" t="s">
        <v>235</v>
      </c>
      <c r="J41" s="63" t="s">
        <v>236</v>
      </c>
      <c r="K41" s="62" t="s">
        <v>237</v>
      </c>
      <c r="L41" s="62" t="s">
        <v>238</v>
      </c>
      <c r="M41" s="63" t="s">
        <v>99</v>
      </c>
      <c r="N41" s="63" t="s">
        <v>120</v>
      </c>
      <c r="O41" s="64" t="s">
        <v>121</v>
      </c>
      <c r="P41" s="65" t="s">
        <v>234</v>
      </c>
    </row>
    <row r="42" spans="1:16" ht="12.75" customHeight="1" thickBot="1" x14ac:dyDescent="0.25">
      <c r="A42" s="19" t="str">
        <f t="shared" si="0"/>
        <v>BAVM 231 </v>
      </c>
      <c r="B42" s="5" t="str">
        <f t="shared" si="1"/>
        <v>I</v>
      </c>
      <c r="C42" s="19">
        <f t="shared" si="2"/>
        <v>56187.572500000002</v>
      </c>
      <c r="D42" s="21" t="str">
        <f t="shared" si="3"/>
        <v>vis</v>
      </c>
      <c r="E42" s="61">
        <f>VLOOKUP(C42,Active!C$21:E$973,3,FALSE)</f>
        <v>41746.965486984504</v>
      </c>
      <c r="F42" s="5" t="s">
        <v>72</v>
      </c>
      <c r="G42" s="21" t="str">
        <f t="shared" si="4"/>
        <v>56187.5725</v>
      </c>
      <c r="H42" s="19">
        <f t="shared" si="5"/>
        <v>41747</v>
      </c>
      <c r="I42" s="62" t="s">
        <v>239</v>
      </c>
      <c r="J42" s="63" t="s">
        <v>240</v>
      </c>
      <c r="K42" s="62" t="s">
        <v>241</v>
      </c>
      <c r="L42" s="62" t="s">
        <v>242</v>
      </c>
      <c r="M42" s="63" t="s">
        <v>99</v>
      </c>
      <c r="N42" s="63" t="s">
        <v>120</v>
      </c>
      <c r="O42" s="64" t="s">
        <v>121</v>
      </c>
      <c r="P42" s="65" t="s">
        <v>234</v>
      </c>
    </row>
    <row r="43" spans="1:16" ht="12.75" customHeight="1" thickBot="1" x14ac:dyDescent="0.25">
      <c r="A43" s="19" t="str">
        <f t="shared" si="0"/>
        <v>BAVM 234 </v>
      </c>
      <c r="B43" s="5" t="str">
        <f t="shared" si="1"/>
        <v>I</v>
      </c>
      <c r="C43" s="19">
        <f t="shared" si="2"/>
        <v>56600.512699999999</v>
      </c>
      <c r="D43" s="21" t="str">
        <f t="shared" si="3"/>
        <v>vis</v>
      </c>
      <c r="E43" s="61">
        <f>VLOOKUP(C43,Active!C$21:E$973,3,FALSE)</f>
        <v>42295.956685899655</v>
      </c>
      <c r="F43" s="5" t="s">
        <v>72</v>
      </c>
      <c r="G43" s="21" t="str">
        <f t="shared" si="4"/>
        <v>56600.5127</v>
      </c>
      <c r="H43" s="19">
        <f t="shared" si="5"/>
        <v>42296</v>
      </c>
      <c r="I43" s="62" t="s">
        <v>243</v>
      </c>
      <c r="J43" s="63" t="s">
        <v>244</v>
      </c>
      <c r="K43" s="62" t="s">
        <v>245</v>
      </c>
      <c r="L43" s="62" t="s">
        <v>246</v>
      </c>
      <c r="M43" s="63" t="s">
        <v>99</v>
      </c>
      <c r="N43" s="63" t="s">
        <v>120</v>
      </c>
      <c r="O43" s="64" t="s">
        <v>121</v>
      </c>
      <c r="P43" s="65" t="s">
        <v>247</v>
      </c>
    </row>
    <row r="44" spans="1:16" ht="12.75" customHeight="1" thickBot="1" x14ac:dyDescent="0.25">
      <c r="A44" s="19" t="str">
        <f t="shared" si="0"/>
        <v>BAVM 239 </v>
      </c>
      <c r="B44" s="5" t="str">
        <f t="shared" si="1"/>
        <v>I</v>
      </c>
      <c r="C44" s="19">
        <f t="shared" si="2"/>
        <v>56928.457000000002</v>
      </c>
      <c r="D44" s="21" t="str">
        <f t="shared" si="3"/>
        <v>vis</v>
      </c>
      <c r="E44" s="61">
        <f>VLOOKUP(C44,Active!C$21:E$973,3,FALSE)</f>
        <v>42731.948469781171</v>
      </c>
      <c r="F44" s="5" t="s">
        <v>72</v>
      </c>
      <c r="G44" s="21" t="str">
        <f t="shared" si="4"/>
        <v>56928.4570</v>
      </c>
      <c r="H44" s="19">
        <f t="shared" si="5"/>
        <v>42732</v>
      </c>
      <c r="I44" s="62" t="s">
        <v>248</v>
      </c>
      <c r="J44" s="63" t="s">
        <v>249</v>
      </c>
      <c r="K44" s="62" t="s">
        <v>250</v>
      </c>
      <c r="L44" s="62" t="s">
        <v>251</v>
      </c>
      <c r="M44" s="63" t="s">
        <v>99</v>
      </c>
      <c r="N44" s="63" t="s">
        <v>120</v>
      </c>
      <c r="O44" s="64" t="s">
        <v>121</v>
      </c>
      <c r="P44" s="65" t="s">
        <v>252</v>
      </c>
    </row>
    <row r="45" spans="1:16" ht="12.75" customHeight="1" thickBot="1" x14ac:dyDescent="0.25">
      <c r="A45" s="19" t="str">
        <f t="shared" si="0"/>
        <v>BAVM 203 </v>
      </c>
      <c r="B45" s="5" t="str">
        <f t="shared" si="1"/>
        <v>I</v>
      </c>
      <c r="C45" s="19">
        <f t="shared" si="2"/>
        <v>54712.573199999999</v>
      </c>
      <c r="D45" s="21" t="str">
        <f t="shared" si="3"/>
        <v>vis</v>
      </c>
      <c r="E45" s="61">
        <f>VLOOKUP(C45,Active!C$21:E$973,3,FALSE)</f>
        <v>39785.999627748679</v>
      </c>
      <c r="F45" s="5" t="s">
        <v>72</v>
      </c>
      <c r="G45" s="21" t="str">
        <f t="shared" si="4"/>
        <v>54712.5732</v>
      </c>
      <c r="H45" s="19">
        <f t="shared" si="5"/>
        <v>39786</v>
      </c>
      <c r="I45" s="62" t="s">
        <v>192</v>
      </c>
      <c r="J45" s="63" t="s">
        <v>193</v>
      </c>
      <c r="K45" s="62" t="s">
        <v>194</v>
      </c>
      <c r="L45" s="62" t="s">
        <v>195</v>
      </c>
      <c r="M45" s="63" t="s">
        <v>99</v>
      </c>
      <c r="N45" s="63" t="s">
        <v>120</v>
      </c>
      <c r="O45" s="64" t="s">
        <v>121</v>
      </c>
      <c r="P45" s="65" t="s">
        <v>196</v>
      </c>
    </row>
    <row r="46" spans="1:16" ht="12.75" customHeight="1" thickBot="1" x14ac:dyDescent="0.25">
      <c r="A46" s="19" t="str">
        <f t="shared" si="0"/>
        <v>BAVM 203 </v>
      </c>
      <c r="B46" s="5" t="str">
        <f t="shared" si="1"/>
        <v>I</v>
      </c>
      <c r="C46" s="19">
        <f t="shared" si="2"/>
        <v>54737.394099999998</v>
      </c>
      <c r="D46" s="21" t="str">
        <f t="shared" si="3"/>
        <v>vis</v>
      </c>
      <c r="E46" s="61">
        <f>VLOOKUP(C46,Active!C$21:E$973,3,FALSE)</f>
        <v>39818.998245100905</v>
      </c>
      <c r="F46" s="5" t="s">
        <v>72</v>
      </c>
      <c r="G46" s="21" t="str">
        <f t="shared" si="4"/>
        <v>54737.3941</v>
      </c>
      <c r="H46" s="19">
        <f t="shared" si="5"/>
        <v>39819</v>
      </c>
      <c r="I46" s="62" t="s">
        <v>197</v>
      </c>
      <c r="J46" s="63" t="s">
        <v>198</v>
      </c>
      <c r="K46" s="62" t="s">
        <v>199</v>
      </c>
      <c r="L46" s="62" t="s">
        <v>200</v>
      </c>
      <c r="M46" s="63" t="s">
        <v>99</v>
      </c>
      <c r="N46" s="63" t="s">
        <v>120</v>
      </c>
      <c r="O46" s="64" t="s">
        <v>121</v>
      </c>
      <c r="P46" s="65" t="s">
        <v>196</v>
      </c>
    </row>
    <row r="47" spans="1:16" ht="12.75" customHeight="1" thickBot="1" x14ac:dyDescent="0.25">
      <c r="A47" s="19" t="str">
        <f t="shared" si="0"/>
        <v>BAVM 225 </v>
      </c>
      <c r="B47" s="5" t="str">
        <f t="shared" si="1"/>
        <v>II</v>
      </c>
      <c r="C47" s="19">
        <f t="shared" si="2"/>
        <v>55801.335899999998</v>
      </c>
      <c r="D47" s="21" t="str">
        <f t="shared" si="3"/>
        <v>vis</v>
      </c>
      <c r="E47" s="61">
        <f>VLOOKUP(C47,Active!C$21:E$973,3,FALSE)</f>
        <v>41233.47589672685</v>
      </c>
      <c r="F47" s="5" t="s">
        <v>72</v>
      </c>
      <c r="G47" s="21" t="str">
        <f t="shared" si="4"/>
        <v>55801.3359</v>
      </c>
      <c r="H47" s="19">
        <f t="shared" si="5"/>
        <v>41233.5</v>
      </c>
      <c r="I47" s="62" t="s">
        <v>221</v>
      </c>
      <c r="J47" s="63" t="s">
        <v>222</v>
      </c>
      <c r="K47" s="62" t="s">
        <v>223</v>
      </c>
      <c r="L47" s="62" t="s">
        <v>224</v>
      </c>
      <c r="M47" s="63" t="s">
        <v>99</v>
      </c>
      <c r="N47" s="63" t="s">
        <v>120</v>
      </c>
      <c r="O47" s="64" t="s">
        <v>121</v>
      </c>
      <c r="P47" s="65" t="s">
        <v>225</v>
      </c>
    </row>
    <row r="48" spans="1:16" ht="12.75" customHeight="1" thickBot="1" x14ac:dyDescent="0.25">
      <c r="A48" s="19" t="str">
        <f t="shared" si="0"/>
        <v>BAVM 225 </v>
      </c>
      <c r="B48" s="5" t="str">
        <f t="shared" si="1"/>
        <v>I</v>
      </c>
      <c r="C48" s="19">
        <f t="shared" si="2"/>
        <v>55851.357400000001</v>
      </c>
      <c r="D48" s="21" t="str">
        <f t="shared" si="3"/>
        <v>vis</v>
      </c>
      <c r="E48" s="61">
        <f>VLOOKUP(C48,Active!C$21:E$973,3,FALSE)</f>
        <v>41299.977930814435</v>
      </c>
      <c r="F48" s="5" t="s">
        <v>72</v>
      </c>
      <c r="G48" s="21" t="str">
        <f t="shared" si="4"/>
        <v>55851.3574</v>
      </c>
      <c r="H48" s="19">
        <f t="shared" si="5"/>
        <v>41300</v>
      </c>
      <c r="I48" s="62" t="s">
        <v>226</v>
      </c>
      <c r="J48" s="63" t="s">
        <v>227</v>
      </c>
      <c r="K48" s="62" t="s">
        <v>228</v>
      </c>
      <c r="L48" s="62" t="s">
        <v>229</v>
      </c>
      <c r="M48" s="63" t="s">
        <v>99</v>
      </c>
      <c r="N48" s="63" t="s">
        <v>120</v>
      </c>
      <c r="O48" s="64" t="s">
        <v>121</v>
      </c>
      <c r="P48" s="65" t="s">
        <v>225</v>
      </c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</sheetData>
  <phoneticPr fontId="7" type="noConversion"/>
  <hyperlinks>
    <hyperlink ref="P13" r:id="rId1" display="http://www.konkoly.hu/cgi-bin/IBVS?4888" xr:uid="{00000000-0004-0000-0100-000000000000}"/>
    <hyperlink ref="P14" r:id="rId2" display="http://www.konkoly.hu/cgi-bin/IBVS?4888" xr:uid="{00000000-0004-0000-0100-000001000000}"/>
    <hyperlink ref="P15" r:id="rId3" display="http://var.astro.cz/oejv/issues/oejv0074.pdf" xr:uid="{00000000-0004-0000-0100-000002000000}"/>
    <hyperlink ref="P16" r:id="rId4" display="http://var.astro.cz/oejv/issues/oejv0074.pdf" xr:uid="{00000000-0004-0000-0100-000003000000}"/>
    <hyperlink ref="P17" r:id="rId5" display="http://var.astro.cz/oejv/issues/oejv0074.pdf" xr:uid="{00000000-0004-0000-0100-000004000000}"/>
    <hyperlink ref="P20" r:id="rId6" display="http://www.bav-astro.de/sfs/BAVM_link.php?BAVMnr=158" xr:uid="{00000000-0004-0000-0100-000005000000}"/>
    <hyperlink ref="P21" r:id="rId7" display="http://www.bav-astro.de/sfs/BAVM_link.php?BAVMnr=172" xr:uid="{00000000-0004-0000-0100-000006000000}"/>
    <hyperlink ref="P22" r:id="rId8" display="http://www.bav-astro.de/sfs/BAVM_link.php?BAVMnr=172" xr:uid="{00000000-0004-0000-0100-000007000000}"/>
    <hyperlink ref="P23" r:id="rId9" display="http://www.bav-astro.de/sfs/BAVM_link.php?BAVMnr=173" xr:uid="{00000000-0004-0000-0100-000008000000}"/>
    <hyperlink ref="P24" r:id="rId10" display="http://www.bav-astro.de/sfs/BAVM_link.php?BAVMnr=173" xr:uid="{00000000-0004-0000-0100-000009000000}"/>
    <hyperlink ref="P25" r:id="rId11" display="http://www.bav-astro.de/sfs/BAVM_link.php?BAVMnr=173" xr:uid="{00000000-0004-0000-0100-00000A000000}"/>
    <hyperlink ref="P26" r:id="rId12" display="http://www.bav-astro.de/sfs/BAVM_link.php?BAVMnr=173" xr:uid="{00000000-0004-0000-0100-00000B000000}"/>
    <hyperlink ref="P27" r:id="rId13" display="http://www.bav-astro.de/sfs/BAVM_link.php?BAVMnr=173" xr:uid="{00000000-0004-0000-0100-00000C000000}"/>
    <hyperlink ref="P28" r:id="rId14" display="http://www.konkoly.hu/cgi-bin/IBVS?5603" xr:uid="{00000000-0004-0000-0100-00000D000000}"/>
    <hyperlink ref="P29" r:id="rId15" display="http://www.konkoly.hu/cgi-bin/IBVS?5690" xr:uid="{00000000-0004-0000-0100-00000E000000}"/>
    <hyperlink ref="P30" r:id="rId16" display="http://www.konkoly.hu/cgi-bin/IBVS?5690" xr:uid="{00000000-0004-0000-0100-00000F000000}"/>
    <hyperlink ref="P31" r:id="rId17" display="http://www.konkoly.hu/cgi-bin/IBVS?5653" xr:uid="{00000000-0004-0000-0100-000010000000}"/>
    <hyperlink ref="P32" r:id="rId18" display="http://www.bav-astro.de/sfs/BAVM_link.php?BAVMnr=178" xr:uid="{00000000-0004-0000-0100-000011000000}"/>
    <hyperlink ref="P33" r:id="rId19" display="http://www.bav-astro.de/sfs/BAVM_link.php?BAVMnr=178" xr:uid="{00000000-0004-0000-0100-000012000000}"/>
    <hyperlink ref="P34" r:id="rId20" display="http://www.bav-astro.de/sfs/BAVM_link.php?BAVMnr=183" xr:uid="{00000000-0004-0000-0100-000013000000}"/>
    <hyperlink ref="P35" r:id="rId21" display="http://www.bav-astro.de/sfs/BAVM_link.php?BAVMnr=183" xr:uid="{00000000-0004-0000-0100-000014000000}"/>
    <hyperlink ref="P45" r:id="rId22" display="http://www.bav-astro.de/sfs/BAVM_link.php?BAVMnr=203" xr:uid="{00000000-0004-0000-0100-000015000000}"/>
    <hyperlink ref="P46" r:id="rId23" display="http://www.bav-astro.de/sfs/BAVM_link.php?BAVMnr=203" xr:uid="{00000000-0004-0000-0100-000016000000}"/>
    <hyperlink ref="P36" r:id="rId24" display="http://www.konkoly.hu/cgi-bin/IBVS?5920" xr:uid="{00000000-0004-0000-0100-000017000000}"/>
    <hyperlink ref="P37" r:id="rId25" display="http://www.bav-astro.de/sfs/BAVM_link.php?BAVMnr=215" xr:uid="{00000000-0004-0000-0100-000018000000}"/>
    <hyperlink ref="P38" r:id="rId26" display="http://www.bav-astro.de/sfs/BAVM_link.php?BAVMnr=215" xr:uid="{00000000-0004-0000-0100-000019000000}"/>
    <hyperlink ref="P39" r:id="rId27" display="http://www.bav-astro.de/sfs/BAVM_link.php?BAVMnr=220" xr:uid="{00000000-0004-0000-0100-00001A000000}"/>
    <hyperlink ref="P47" r:id="rId28" display="http://www.bav-astro.de/sfs/BAVM_link.php?BAVMnr=225" xr:uid="{00000000-0004-0000-0100-00001B000000}"/>
    <hyperlink ref="P48" r:id="rId29" display="http://www.bav-astro.de/sfs/BAVM_link.php?BAVMnr=225" xr:uid="{00000000-0004-0000-0100-00001C000000}"/>
    <hyperlink ref="P40" r:id="rId30" display="http://www.bav-astro.de/sfs/BAVM_link.php?BAVMnr=231" xr:uid="{00000000-0004-0000-0100-00001D000000}"/>
    <hyperlink ref="P41" r:id="rId31" display="http://www.bav-astro.de/sfs/BAVM_link.php?BAVMnr=231" xr:uid="{00000000-0004-0000-0100-00001E000000}"/>
    <hyperlink ref="P42" r:id="rId32" display="http://www.bav-astro.de/sfs/BAVM_link.php?BAVMnr=231" xr:uid="{00000000-0004-0000-0100-00001F000000}"/>
    <hyperlink ref="P43" r:id="rId33" display="http://www.bav-astro.de/sfs/BAVM_link.php?BAVMnr=234" xr:uid="{00000000-0004-0000-0100-000020000000}"/>
    <hyperlink ref="P44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2024-02-16T04:27:20Z</dcterms:modified>
</cp:coreProperties>
</file>