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B4E58F-2A96-44E0-A2C9-AE4129846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3" i="1" l="1"/>
  <c r="F73" i="1" s="1"/>
  <c r="G73" i="1" s="1"/>
  <c r="K73" i="1" s="1"/>
  <c r="Q73" i="1"/>
  <c r="Q71" i="1"/>
  <c r="Q72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9" i="1"/>
  <c r="Q40" i="1"/>
  <c r="Q41" i="1"/>
  <c r="Q42" i="1"/>
  <c r="Q43" i="1"/>
  <c r="Q44" i="1"/>
  <c r="Q45" i="1"/>
  <c r="Q46" i="1"/>
  <c r="Q47" i="1"/>
  <c r="Q48" i="1"/>
  <c r="Q49" i="1"/>
  <c r="Q53" i="1"/>
  <c r="Q56" i="1"/>
  <c r="Q61" i="1"/>
  <c r="Q62" i="1"/>
  <c r="Q63" i="1"/>
  <c r="Q64" i="1"/>
  <c r="Q67" i="1"/>
  <c r="Q68" i="1"/>
  <c r="Q69" i="1"/>
  <c r="Q70" i="1"/>
  <c r="G57" i="2"/>
  <c r="C57" i="2"/>
  <c r="G56" i="2"/>
  <c r="C56" i="2"/>
  <c r="G55" i="2"/>
  <c r="C55" i="2"/>
  <c r="G54" i="2"/>
  <c r="C54" i="2"/>
  <c r="G24" i="2"/>
  <c r="C24" i="2"/>
  <c r="G23" i="2"/>
  <c r="C23" i="2"/>
  <c r="G53" i="2"/>
  <c r="C53" i="2"/>
  <c r="G52" i="2"/>
  <c r="C52" i="2"/>
  <c r="G51" i="2"/>
  <c r="C51" i="2"/>
  <c r="G50" i="2"/>
  <c r="C50" i="2"/>
  <c r="G22" i="2"/>
  <c r="C22" i="2"/>
  <c r="G21" i="2"/>
  <c r="C21" i="2"/>
  <c r="G20" i="2"/>
  <c r="C20" i="2"/>
  <c r="G49" i="2"/>
  <c r="C49" i="2"/>
  <c r="G19" i="2"/>
  <c r="C19" i="2"/>
  <c r="G18" i="2"/>
  <c r="C18" i="2"/>
  <c r="G48" i="2"/>
  <c r="C48" i="2"/>
  <c r="G17" i="2"/>
  <c r="C17" i="2"/>
  <c r="G16" i="2"/>
  <c r="C16" i="2"/>
  <c r="G15" i="2"/>
  <c r="C15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14" i="2"/>
  <c r="C14" i="2"/>
  <c r="G13" i="2"/>
  <c r="C13" i="2"/>
  <c r="G12" i="2"/>
  <c r="C12" i="2"/>
  <c r="G11" i="2"/>
  <c r="C11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24" i="2"/>
  <c r="D24" i="2"/>
  <c r="B24" i="2"/>
  <c r="A24" i="2"/>
  <c r="H23" i="2"/>
  <c r="B23" i="2"/>
  <c r="D23" i="2"/>
  <c r="A23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22" i="2"/>
  <c r="D22" i="2"/>
  <c r="B22" i="2"/>
  <c r="A22" i="2"/>
  <c r="H21" i="2"/>
  <c r="B21" i="2"/>
  <c r="D21" i="2"/>
  <c r="A21" i="2"/>
  <c r="H20" i="2"/>
  <c r="D20" i="2"/>
  <c r="B20" i="2"/>
  <c r="A20" i="2"/>
  <c r="H49" i="2"/>
  <c r="B49" i="2"/>
  <c r="D49" i="2"/>
  <c r="A49" i="2"/>
  <c r="H19" i="2"/>
  <c r="D19" i="2"/>
  <c r="B19" i="2"/>
  <c r="A19" i="2"/>
  <c r="H18" i="2"/>
  <c r="B18" i="2"/>
  <c r="D18" i="2"/>
  <c r="A18" i="2"/>
  <c r="H48" i="2"/>
  <c r="D48" i="2"/>
  <c r="B48" i="2"/>
  <c r="A48" i="2"/>
  <c r="H17" i="2"/>
  <c r="B17" i="2"/>
  <c r="D17" i="2"/>
  <c r="A17" i="2"/>
  <c r="H16" i="2"/>
  <c r="D16" i="2"/>
  <c r="B16" i="2"/>
  <c r="A16" i="2"/>
  <c r="H15" i="2"/>
  <c r="B15" i="2"/>
  <c r="D15" i="2"/>
  <c r="A15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55" i="1"/>
  <c r="Q65" i="1"/>
  <c r="Q66" i="1"/>
  <c r="Q57" i="1"/>
  <c r="F16" i="1"/>
  <c r="F17" i="1" s="1"/>
  <c r="C17" i="1"/>
  <c r="Q60" i="1"/>
  <c r="Q58" i="1"/>
  <c r="Q59" i="1"/>
  <c r="Q54" i="1"/>
  <c r="Q33" i="1"/>
  <c r="Q35" i="1"/>
  <c r="Q36" i="1"/>
  <c r="Q37" i="1"/>
  <c r="Q38" i="1"/>
  <c r="Q50" i="1"/>
  <c r="Q51" i="1"/>
  <c r="Q52" i="1"/>
  <c r="C8" i="1"/>
  <c r="C7" i="1"/>
  <c r="E39" i="1"/>
  <c r="F39" i="1"/>
  <c r="Q34" i="1"/>
  <c r="E20" i="2"/>
  <c r="E33" i="2"/>
  <c r="E34" i="2"/>
  <c r="E48" i="2"/>
  <c r="E24" i="2"/>
  <c r="E37" i="2"/>
  <c r="E42" i="2"/>
  <c r="E35" i="1"/>
  <c r="F35" i="1"/>
  <c r="G30" i="1"/>
  <c r="I30" i="1"/>
  <c r="E28" i="1"/>
  <c r="E58" i="1"/>
  <c r="F58" i="1"/>
  <c r="E65" i="1"/>
  <c r="F65" i="1"/>
  <c r="G65" i="1"/>
  <c r="J65" i="1"/>
  <c r="E50" i="1"/>
  <c r="F50" i="1"/>
  <c r="G34" i="1"/>
  <c r="H34" i="1"/>
  <c r="E53" i="1"/>
  <c r="F53" i="1"/>
  <c r="G27" i="1"/>
  <c r="I27" i="1"/>
  <c r="E25" i="1"/>
  <c r="E70" i="1"/>
  <c r="F70" i="1"/>
  <c r="G70" i="1"/>
  <c r="I70" i="1"/>
  <c r="E62" i="1"/>
  <c r="F62" i="1"/>
  <c r="G62" i="1"/>
  <c r="I62" i="1"/>
  <c r="E37" i="1"/>
  <c r="G32" i="1"/>
  <c r="I32" i="1"/>
  <c r="E30" i="1"/>
  <c r="F30" i="1"/>
  <c r="G24" i="1"/>
  <c r="I24" i="1"/>
  <c r="E22" i="1"/>
  <c r="F22" i="1"/>
  <c r="G22" i="1"/>
  <c r="I22" i="1"/>
  <c r="E56" i="1"/>
  <c r="F56" i="1"/>
  <c r="G56" i="1"/>
  <c r="I56" i="1"/>
  <c r="E67" i="1"/>
  <c r="F67" i="1"/>
  <c r="G67" i="1"/>
  <c r="I67" i="1"/>
  <c r="G61" i="1"/>
  <c r="I61" i="1"/>
  <c r="E34" i="1"/>
  <c r="F34" i="1"/>
  <c r="E27" i="1"/>
  <c r="F27" i="1"/>
  <c r="E54" i="1"/>
  <c r="E64" i="1"/>
  <c r="F64" i="1"/>
  <c r="G64" i="1"/>
  <c r="I64" i="1"/>
  <c r="E71" i="1"/>
  <c r="F71" i="1"/>
  <c r="G71" i="1"/>
  <c r="K71" i="1"/>
  <c r="E48" i="1"/>
  <c r="F48" i="1"/>
  <c r="G48" i="1"/>
  <c r="I48" i="1"/>
  <c r="E46" i="1"/>
  <c r="E44" i="1"/>
  <c r="F44" i="1"/>
  <c r="G44" i="1"/>
  <c r="I44" i="1"/>
  <c r="E42" i="1"/>
  <c r="F42" i="1"/>
  <c r="G42" i="1"/>
  <c r="I42" i="1"/>
  <c r="E40" i="1"/>
  <c r="F40" i="1"/>
  <c r="G40" i="1"/>
  <c r="I40" i="1"/>
  <c r="E55" i="1"/>
  <c r="F55" i="1"/>
  <c r="G55" i="1"/>
  <c r="K55" i="1"/>
  <c r="E32" i="1"/>
  <c r="F32" i="1"/>
  <c r="E24" i="1"/>
  <c r="F24" i="1"/>
  <c r="E69" i="1"/>
  <c r="F69" i="1"/>
  <c r="G69" i="1"/>
  <c r="I69" i="1"/>
  <c r="E61" i="1"/>
  <c r="F61" i="1"/>
  <c r="E52" i="1"/>
  <c r="F52" i="1"/>
  <c r="E36" i="1"/>
  <c r="F36" i="1"/>
  <c r="G36" i="1"/>
  <c r="H36" i="1"/>
  <c r="E29" i="1"/>
  <c r="F29" i="1"/>
  <c r="G29" i="1"/>
  <c r="I29" i="1"/>
  <c r="G23" i="1"/>
  <c r="I23" i="1"/>
  <c r="E59" i="1"/>
  <c r="F59" i="1"/>
  <c r="G59" i="1"/>
  <c r="J59" i="1"/>
  <c r="E66" i="1"/>
  <c r="F66" i="1"/>
  <c r="G66" i="1"/>
  <c r="J66" i="1"/>
  <c r="G39" i="1"/>
  <c r="I39" i="1"/>
  <c r="G35" i="1"/>
  <c r="H35" i="1"/>
  <c r="E33" i="1"/>
  <c r="E26" i="1"/>
  <c r="F26" i="1"/>
  <c r="G26" i="1"/>
  <c r="I26" i="1"/>
  <c r="E21" i="1"/>
  <c r="F21" i="1"/>
  <c r="G21" i="1"/>
  <c r="I21" i="1"/>
  <c r="G58" i="1"/>
  <c r="K58" i="1"/>
  <c r="E72" i="1"/>
  <c r="F72" i="1"/>
  <c r="G72" i="1"/>
  <c r="K72" i="1"/>
  <c r="E63" i="1"/>
  <c r="E51" i="1"/>
  <c r="E38" i="1"/>
  <c r="F38" i="1"/>
  <c r="G38" i="1"/>
  <c r="I38" i="1"/>
  <c r="G53" i="1"/>
  <c r="I53" i="1"/>
  <c r="E31" i="1"/>
  <c r="F31" i="1"/>
  <c r="G31" i="1"/>
  <c r="I31" i="1"/>
  <c r="E23" i="1"/>
  <c r="F23" i="1"/>
  <c r="E57" i="1"/>
  <c r="F57" i="1"/>
  <c r="E68" i="1"/>
  <c r="E60" i="1"/>
  <c r="E49" i="1"/>
  <c r="F49" i="1"/>
  <c r="G49" i="1"/>
  <c r="I49" i="1"/>
  <c r="E47" i="1"/>
  <c r="F47" i="1"/>
  <c r="G47" i="1"/>
  <c r="I47" i="1"/>
  <c r="E45" i="1"/>
  <c r="F45" i="1"/>
  <c r="G45" i="1"/>
  <c r="I45" i="1"/>
  <c r="E43" i="1"/>
  <c r="E41" i="1"/>
  <c r="F41" i="1"/>
  <c r="G41" i="1"/>
  <c r="I41" i="1"/>
  <c r="E15" i="2"/>
  <c r="E47" i="2"/>
  <c r="E56" i="2"/>
  <c r="E28" i="2"/>
  <c r="E14" i="2"/>
  <c r="F37" i="1"/>
  <c r="G37" i="1"/>
  <c r="H37" i="1"/>
  <c r="E18" i="2"/>
  <c r="F54" i="1"/>
  <c r="G54" i="1"/>
  <c r="J54" i="1"/>
  <c r="E35" i="2"/>
  <c r="E49" i="2"/>
  <c r="E57" i="2"/>
  <c r="E21" i="2"/>
  <c r="E39" i="2"/>
  <c r="F68" i="1"/>
  <c r="G68" i="1"/>
  <c r="I68" i="1"/>
  <c r="E55" i="2"/>
  <c r="F51" i="1"/>
  <c r="E16" i="2"/>
  <c r="F33" i="1"/>
  <c r="G33" i="1"/>
  <c r="H33" i="1"/>
  <c r="E11" i="2"/>
  <c r="E29" i="2"/>
  <c r="F25" i="1"/>
  <c r="G25" i="1"/>
  <c r="I25" i="1"/>
  <c r="E26" i="2"/>
  <c r="E36" i="2"/>
  <c r="E23" i="2"/>
  <c r="E17" i="2"/>
  <c r="E27" i="2"/>
  <c r="E53" i="2"/>
  <c r="E44" i="2"/>
  <c r="F46" i="1"/>
  <c r="G46" i="1"/>
  <c r="I46" i="1"/>
  <c r="E38" i="2"/>
  <c r="E30" i="2"/>
  <c r="E45" i="2"/>
  <c r="E51" i="2"/>
  <c r="E19" i="2"/>
  <c r="F63" i="1"/>
  <c r="G63" i="1"/>
  <c r="I63" i="1"/>
  <c r="E52" i="2"/>
  <c r="F43" i="1"/>
  <c r="G43" i="1"/>
  <c r="I43" i="1"/>
  <c r="E41" i="2"/>
  <c r="E54" i="2"/>
  <c r="E25" i="2"/>
  <c r="E46" i="2"/>
  <c r="E40" i="2"/>
  <c r="E43" i="2"/>
  <c r="F60" i="1"/>
  <c r="G60" i="1"/>
  <c r="E22" i="2"/>
  <c r="F28" i="1"/>
  <c r="G28" i="1"/>
  <c r="I28" i="1"/>
  <c r="E32" i="2"/>
  <c r="E50" i="2"/>
  <c r="E13" i="2"/>
  <c r="E12" i="2"/>
  <c r="E31" i="2"/>
  <c r="J60" i="1"/>
  <c r="C12" i="1"/>
  <c r="C11" i="1"/>
  <c r="O73" i="1" l="1"/>
  <c r="O37" i="1"/>
  <c r="O59" i="1"/>
  <c r="O36" i="1"/>
  <c r="O71" i="1"/>
  <c r="O68" i="1"/>
  <c r="O33" i="1"/>
  <c r="O55" i="1"/>
  <c r="O30" i="1"/>
  <c r="O44" i="1"/>
  <c r="O21" i="1"/>
  <c r="O67" i="1"/>
  <c r="O34" i="1"/>
  <c r="O52" i="1"/>
  <c r="O28" i="1"/>
  <c r="O23" i="1"/>
  <c r="O66" i="1"/>
  <c r="O51" i="1"/>
  <c r="C15" i="1"/>
  <c r="F18" i="1" s="1"/>
  <c r="O38" i="1"/>
  <c r="O63" i="1"/>
  <c r="O24" i="1"/>
  <c r="O22" i="1"/>
  <c r="O60" i="1"/>
  <c r="O40" i="1"/>
  <c r="O31" i="1"/>
  <c r="O50" i="1"/>
  <c r="O72" i="1"/>
  <c r="O43" i="1"/>
  <c r="O41" i="1"/>
  <c r="O42" i="1"/>
  <c r="O39" i="1"/>
  <c r="O25" i="1"/>
  <c r="O48" i="1"/>
  <c r="O26" i="1"/>
  <c r="O29" i="1"/>
  <c r="O32" i="1"/>
  <c r="O27" i="1"/>
  <c r="O56" i="1"/>
  <c r="O61" i="1"/>
  <c r="O53" i="1"/>
  <c r="O47" i="1"/>
  <c r="O65" i="1"/>
  <c r="O70" i="1"/>
  <c r="O45" i="1"/>
  <c r="O58" i="1"/>
  <c r="O46" i="1"/>
  <c r="O69" i="1"/>
  <c r="O62" i="1"/>
  <c r="O35" i="1"/>
  <c r="O54" i="1"/>
  <c r="O49" i="1"/>
  <c r="O57" i="1"/>
  <c r="O64" i="1"/>
  <c r="C16" i="1"/>
  <c r="D18" i="1" s="1"/>
  <c r="F19" i="1" l="1"/>
  <c r="C18" i="1"/>
</calcChain>
</file>

<file path=xl/sharedStrings.xml><?xml version="1.0" encoding="utf-8"?>
<sst xmlns="http://schemas.openxmlformats.org/spreadsheetml/2006/main" count="561" uniqueCount="251">
  <si>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</si>
  <si>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</si>
  <si>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</si>
  <si>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</si>
  <si>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</si>
  <si>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</si>
  <si>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</si>
  <si>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</si>
  <si>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</si>
  <si>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</si>
  <si>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</si>
  <si>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</si>
  <si>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</si>
  <si>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</si>
  <si>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</si>
  <si>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</si>
  <si>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</si>
  <si>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</si>
  <si>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</si>
  <si>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</si>
  <si>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</si>
  <si>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</si>
  <si>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</si>
  <si>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</si>
  <si>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</si>
  <si>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</si>
  <si>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</si>
  <si>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</si>
  <si>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</si>
  <si>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PZ 8,470</t>
  </si>
  <si>
    <t>K</t>
  </si>
  <si>
    <t>v</t>
  </si>
  <si>
    <t>MVS 8,25</t>
  </si>
  <si>
    <t>Vandenbroere J</t>
  </si>
  <si>
    <t>BBSAG Bull.111</t>
  </si>
  <si>
    <t>B</t>
  </si>
  <si>
    <t>BBSAG Bull.115</t>
  </si>
  <si>
    <t>IBVS 5017</t>
  </si>
  <si>
    <t># of data points:</t>
  </si>
  <si>
    <t>EK Lac / GSC 03613-01331</t>
  </si>
  <si>
    <t>EA/KE:</t>
  </si>
  <si>
    <t>IBVS 5731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</si>
  <si>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</si>
  <si>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</si>
  <si>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</si>
  <si>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</si>
  <si>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</si>
  <si>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</si>
  <si>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</si>
  <si>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</si>
  <si>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Add cycle</t>
  </si>
  <si>
    <t>Old Cycle</t>
  </si>
  <si>
    <t>Start of linear fit &gt;&gt;&gt;&gt;&gt;&gt;&gt;&gt;&gt;&gt;&gt;&gt;&gt;&gt;&gt;&gt;&gt;&gt;&gt;&gt;&gt;</t>
  </si>
  <si>
    <t>IBVS 5959</t>
  </si>
  <si>
    <t>IBVS 6010</t>
  </si>
  <si>
    <t>OEJV 0074</t>
  </si>
  <si>
    <t>vis</t>
  </si>
  <si>
    <t>BAD</t>
  </si>
  <si>
    <t>2013JAVSO..41..122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</si>
  <si>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</si>
  <si>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</si>
  <si>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</si>
  <si>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</si>
  <si>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</si>
  <si>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</si>
  <si>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</si>
  <si>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</si>
  <si>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</si>
  <si>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2414785.37 </t>
  </si>
  <si>
    <t> 10.05.1899 20:52 </t>
  </si>
  <si>
    <t> -0.02 </t>
  </si>
  <si>
    <t>P </t>
  </si>
  <si>
    <t> B.W.Kukarkin </t>
  </si>
  <si>
    <t> PZ 8.471 </t>
  </si>
  <si>
    <t>2417852.30 </t>
  </si>
  <si>
    <t> 03.10.1907 19:12 </t>
  </si>
  <si>
    <t> -0.03 </t>
  </si>
  <si>
    <t>2428727.31 </t>
  </si>
  <si>
    <t> 12.07.1937 19:26 </t>
  </si>
  <si>
    <t> 0.00 </t>
  </si>
  <si>
    <t>2428744.22 </t>
  </si>
  <si>
    <t> 29.07.1937 17:16 </t>
  </si>
  <si>
    <t>2428750.38 </t>
  </si>
  <si>
    <t> 04.08.1937 21:07 </t>
  </si>
  <si>
    <t> 0.01 </t>
  </si>
  <si>
    <t>2429162.36 </t>
  </si>
  <si>
    <t> 20.09.1938 20:38 </t>
  </si>
  <si>
    <t> -0.01 </t>
  </si>
  <si>
    <t>2429165.43 </t>
  </si>
  <si>
    <t> 23.09.1938 22:19 </t>
  </si>
  <si>
    <t>2429468.30 </t>
  </si>
  <si>
    <t> 23.07.1939 19:12 </t>
  </si>
  <si>
    <t>2429485.20 </t>
  </si>
  <si>
    <t> 09.08.1939 16:48 </t>
  </si>
  <si>
    <t> -0.00 </t>
  </si>
  <si>
    <t>2429488.28 </t>
  </si>
  <si>
    <t> 12.08.1939 18:43 </t>
  </si>
  <si>
    <t>2429497.50 </t>
  </si>
  <si>
    <t> 22.08.1939 00:00 </t>
  </si>
  <si>
    <t>2432767.37 </t>
  </si>
  <si>
    <t> 03.08.1948 20:52 </t>
  </si>
  <si>
    <t>2432824.25 </t>
  </si>
  <si>
    <t> 29.09.1948 18:00 </t>
  </si>
  <si>
    <t>2433156.31 </t>
  </si>
  <si>
    <t> 27.08.1949 19:26 </t>
  </si>
  <si>
    <t>2433408.43 </t>
  </si>
  <si>
    <t> 06.05.1950 22:19 </t>
  </si>
  <si>
    <t>2433900.37 </t>
  </si>
  <si>
    <t> 10.09.1951 20:52 </t>
  </si>
  <si>
    <t>2446612.446 </t>
  </si>
  <si>
    <t> 30.06.1986 22:42 </t>
  </si>
  <si>
    <t> 0.006 </t>
  </si>
  <si>
    <t>V </t>
  </si>
  <si>
    <t> P.Wagner </t>
  </si>
  <si>
    <t> BRNO 28 </t>
  </si>
  <si>
    <t>2446612.447 </t>
  </si>
  <si>
    <t> 30.06.1986 22:43 </t>
  </si>
  <si>
    <t> 0.007 </t>
  </si>
  <si>
    <t> P.Hajek </t>
  </si>
  <si>
    <t>2446612.458 </t>
  </si>
  <si>
    <t> 30.06.1986 22:59 </t>
  </si>
  <si>
    <t> 0.018 </t>
  </si>
  <si>
    <t> P.Lutcha </t>
  </si>
  <si>
    <t> P.Svoboda </t>
  </si>
  <si>
    <t>2446612.462 </t>
  </si>
  <si>
    <t> 30.06.1986 23:05 </t>
  </si>
  <si>
    <t> 0.022 </t>
  </si>
  <si>
    <t> T.Cervinka </t>
  </si>
  <si>
    <t>2446672.397 </t>
  </si>
  <si>
    <t> 29.08.1986 21:31 </t>
  </si>
  <si>
    <t> 0.001 </t>
  </si>
  <si>
    <t> M.Zejda </t>
  </si>
  <si>
    <t>2449928.4352 </t>
  </si>
  <si>
    <t> 29.07.1995 22:26 </t>
  </si>
  <si>
    <t> 0.0044 </t>
  </si>
  <si>
    <t> P.Stepan </t>
  </si>
  <si>
    <t> BRNO 32 </t>
  </si>
  <si>
    <t>2449928.4400 </t>
  </si>
  <si>
    <t> 29.07.1995 22:33 </t>
  </si>
  <si>
    <t> 0.0092 </t>
  </si>
  <si>
    <t>2449928.4421 </t>
  </si>
  <si>
    <t> 29.07.1995 22:36 </t>
  </si>
  <si>
    <t> 0.0113 </t>
  </si>
  <si>
    <t>2449928.4449 </t>
  </si>
  <si>
    <t> 29.07.1995 22:40 </t>
  </si>
  <si>
    <t> 0.0141 </t>
  </si>
  <si>
    <t> P.Sobotka </t>
  </si>
  <si>
    <t>2449928.4456 </t>
  </si>
  <si>
    <t> 29.07.1995 22:41 </t>
  </si>
  <si>
    <t> 0.0148 </t>
  </si>
  <si>
    <t> L.Brat </t>
  </si>
  <si>
    <t>2449931.531 </t>
  </si>
  <si>
    <t> 02.08.1995 00:44 </t>
  </si>
  <si>
    <t> 0.026 </t>
  </si>
  <si>
    <t> J.Vandenbroere </t>
  </si>
  <si>
    <t> BBS 111 </t>
  </si>
  <si>
    <t>2449988.397 </t>
  </si>
  <si>
    <t> 27.09.1995 21:31 </t>
  </si>
  <si>
    <t> 0.011 </t>
  </si>
  <si>
    <t>2450300.472 </t>
  </si>
  <si>
    <t> 04.08.1996 23:19 </t>
  </si>
  <si>
    <t> BBS 115 </t>
  </si>
  <si>
    <t>2451433.4650 </t>
  </si>
  <si>
    <t> 11.09.1999 23:09 </t>
  </si>
  <si>
    <t> 0.0018 </t>
  </si>
  <si>
    <t>E </t>
  </si>
  <si>
    <t>?</t>
  </si>
  <si>
    <t> Koss&amp;Hajek </t>
  </si>
  <si>
    <t>2451436.5339 </t>
  </si>
  <si>
    <t> 15.09.1999 00:48 </t>
  </si>
  <si>
    <t> -0.0039 </t>
  </si>
  <si>
    <t>o</t>
  </si>
  <si>
    <t> K.&amp; M.Rätz </t>
  </si>
  <si>
    <t>BAVM 133 </t>
  </si>
  <si>
    <t>2452435.7893 </t>
  </si>
  <si>
    <t> 10.06.2002 06:56 </t>
  </si>
  <si>
    <t>C </t>
  </si>
  <si>
    <t> S.Dvorak </t>
  </si>
  <si>
    <t> JAAVSO 41;122 </t>
  </si>
  <si>
    <t>2452875.471 </t>
  </si>
  <si>
    <t> 23.08.2003 23:18 </t>
  </si>
  <si>
    <t> 0.005 </t>
  </si>
  <si>
    <t>OEJV 0074 </t>
  </si>
  <si>
    <t>2453341.2685 </t>
  </si>
  <si>
    <t> 01.12.2004 18:26 </t>
  </si>
  <si>
    <t> -0.0038 </t>
  </si>
  <si>
    <t> R. Diethelm </t>
  </si>
  <si>
    <t>IBVS 5653 </t>
  </si>
  <si>
    <t>2453653.3422 </t>
  </si>
  <si>
    <t> 09.10.2005 20:12 </t>
  </si>
  <si>
    <t> -0.0053 </t>
  </si>
  <si>
    <t>-I</t>
  </si>
  <si>
    <t> Agerer </t>
  </si>
  <si>
    <t>BAVM 178 </t>
  </si>
  <si>
    <t>2454062.2709 </t>
  </si>
  <si>
    <t> 22.11.2006 18:30 </t>
  </si>
  <si>
    <t>13815</t>
  </si>
  <si>
    <t> -0.0026 </t>
  </si>
  <si>
    <t> F. Agerer </t>
  </si>
  <si>
    <t>BAVM 183 </t>
  </si>
  <si>
    <t>2454337.4481 </t>
  </si>
  <si>
    <t> 24.08.2007 22:45 </t>
  </si>
  <si>
    <t>13994</t>
  </si>
  <si>
    <t> -0.0050 </t>
  </si>
  <si>
    <t> F.Agerer </t>
  </si>
  <si>
    <t>BAVM 193 </t>
  </si>
  <si>
    <t>2454706.4054 </t>
  </si>
  <si>
    <t> 27.08.2008 21:43 </t>
  </si>
  <si>
    <t>14234</t>
  </si>
  <si>
    <t> -0.0035 </t>
  </si>
  <si>
    <t>BAVM 203 </t>
  </si>
  <si>
    <t>2455041.5406 </t>
  </si>
  <si>
    <t> 29.07.2009 00:58 </t>
  </si>
  <si>
    <t>14452</t>
  </si>
  <si>
    <t> -0.0032 </t>
  </si>
  <si>
    <t>BAVM 212 </t>
  </si>
  <si>
    <t>2455075.3616 </t>
  </si>
  <si>
    <t> 31.08.2009 20:40 </t>
  </si>
  <si>
    <t>14474</t>
  </si>
  <si>
    <t>2455155.3016 </t>
  </si>
  <si>
    <t> 19.11.2009 19:14 </t>
  </si>
  <si>
    <t>14526</t>
  </si>
  <si>
    <t> -0.0036 </t>
  </si>
  <si>
    <t> H.Jungbluth </t>
  </si>
  <si>
    <t>BAVM 214 </t>
  </si>
  <si>
    <t>2455759.4671 </t>
  </si>
  <si>
    <t> 16.07.2011 23:12 </t>
  </si>
  <si>
    <t>14919</t>
  </si>
  <si>
    <t> -0.0033 </t>
  </si>
  <si>
    <t>BAVM 220 </t>
  </si>
  <si>
    <t>2455796.3628 </t>
  </si>
  <si>
    <t> 22.08.2011 20:42 </t>
  </si>
  <si>
    <t>14943</t>
  </si>
  <si>
    <t>-U;-I</t>
  </si>
  <si>
    <t> M.&amp; K.Rätz </t>
  </si>
  <si>
    <t>BAVM 225 </t>
  </si>
  <si>
    <t>2455799.4379 </t>
  </si>
  <si>
    <t> 25.08.2011 22:30 </t>
  </si>
  <si>
    <t>14945</t>
  </si>
  <si>
    <t> -0.0027 </t>
  </si>
  <si>
    <t>2455839.4076 </t>
  </si>
  <si>
    <t> 04.10.2011 21:46 </t>
  </si>
  <si>
    <t>14971</t>
  </si>
  <si>
    <t>2455879.3777 </t>
  </si>
  <si>
    <t> 13.11.2011 21:03 </t>
  </si>
  <si>
    <t>14997</t>
  </si>
  <si>
    <t> -0.0034 </t>
  </si>
  <si>
    <t>OEJV 0179</t>
  </si>
  <si>
    <t>IBVS 6196</t>
  </si>
  <si>
    <t>JBAV, 60</t>
  </si>
  <si>
    <t>0/05/1899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</si>
</sst>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13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10" xfId="0" applyFont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42" applyNumberFormat="1" applyFont="1" applyAlignment="1">
      <alignment horizontal="left" wrapText="1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14" fontId="13" fillId="0" borderId="0" xfId="0" applyNumberFormat="1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Lac - O-C Diagr.</a:t>
            </a:r>
          </a:p>
        </c:rich>
      </c:tx>
      <c:layout>
        <c:manualLayout>
          <c:xMode val="edge"/>
          <c:yMode val="edge"/>
          <c:x val="0.3698630136986301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6027397260275"/>
          <c:y val="0.14723926380368099"/>
          <c:w val="0.7979452054794520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2">
                  <c:v>-2.9999999969732016E-3</c:v>
                </c:pt>
                <c:pt idx="13">
                  <c:v>0</c:v>
                </c:pt>
                <c:pt idx="14">
                  <c:v>-3.2559999963268638E-3</c:v>
                </c:pt>
                <c:pt idx="15">
                  <c:v>-3.0799999949522316E-3</c:v>
                </c:pt>
                <c:pt idx="16">
                  <c:v>-4.1999999957624823E-3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D-4C77-A41B-CD429EDAFD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-1.7055999998774496E-2</c:v>
                </c:pt>
                <c:pt idx="1">
                  <c:v>-3.2475999996677274E-2</c:v>
                </c:pt>
                <c:pt idx="2">
                  <c:v>4.1400000045541674E-3</c:v>
                </c:pt>
                <c:pt idx="3">
                  <c:v>3.6640000034822151E-3</c:v>
                </c:pt>
                <c:pt idx="4">
                  <c:v>1.4400000003661262E-2</c:v>
                </c:pt>
                <c:pt idx="5">
                  <c:v>-6.287999996857252E-3</c:v>
                </c:pt>
                <c:pt idx="6">
                  <c:v>-1.0919999996986007E-2</c:v>
                </c:pt>
                <c:pt idx="7">
                  <c:v>7.8280000016093254E-3</c:v>
                </c:pt>
                <c:pt idx="8">
                  <c:v>-2.6479999978619162E-3</c:v>
                </c:pt>
                <c:pt idx="9">
                  <c:v>2.7200000004086178E-3</c:v>
                </c:pt>
                <c:pt idx="10">
                  <c:v>-1.1759999979403801E-3</c:v>
                </c:pt>
                <c:pt idx="11">
                  <c:v>-2.307999999175081E-3</c:v>
                </c:pt>
                <c:pt idx="17">
                  <c:v>-2.76799999846844E-3</c:v>
                </c:pt>
                <c:pt idx="18">
                  <c:v>5.7960000049206428E-3</c:v>
                </c:pt>
                <c:pt idx="19">
                  <c:v>6.7960000014863908E-3</c:v>
                </c:pt>
                <c:pt idx="20">
                  <c:v>1.7796000000089407E-2</c:v>
                </c:pt>
                <c:pt idx="21">
                  <c:v>1.7796000000089407E-2</c:v>
                </c:pt>
                <c:pt idx="22">
                  <c:v>2.1796000000904314E-2</c:v>
                </c:pt>
                <c:pt idx="23">
                  <c:v>1.4720000035595149E-3</c:v>
                </c:pt>
                <c:pt idx="24">
                  <c:v>4.3840000071213581E-3</c:v>
                </c:pt>
                <c:pt idx="25">
                  <c:v>9.1840000095544383E-3</c:v>
                </c:pt>
                <c:pt idx="26">
                  <c:v>1.1284000007435679E-2</c:v>
                </c:pt>
                <c:pt idx="27">
                  <c:v>1.4084000009461306E-2</c:v>
                </c:pt>
                <c:pt idx="28">
                  <c:v>1.4784000006329734E-2</c:v>
                </c:pt>
                <c:pt idx="32">
                  <c:v>1.8200000049546361E-3</c:v>
                </c:pt>
                <c:pt idx="35">
                  <c:v>5.4120000058901496E-3</c:v>
                </c:pt>
                <c:pt idx="40">
                  <c:v>-5.0039999987347983E-3</c:v>
                </c:pt>
                <c:pt idx="41">
                  <c:v>-3.5439999919617549E-3</c:v>
                </c:pt>
                <c:pt idx="42">
                  <c:v>-3.2319999954779632E-3</c:v>
                </c:pt>
                <c:pt idx="43">
                  <c:v>-3.1839999937801622E-3</c:v>
                </c:pt>
                <c:pt idx="46">
                  <c:v>-3.1879999878583476E-3</c:v>
                </c:pt>
                <c:pt idx="47">
                  <c:v>-2.719999996770639E-3</c:v>
                </c:pt>
                <c:pt idx="48">
                  <c:v>-3.2359999968321063E-3</c:v>
                </c:pt>
                <c:pt idx="49">
                  <c:v>-3.3519999997224659E-3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8D-4C77-A41B-CD429EDAFD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3">
                  <c:v>-3.9119999928516336E-3</c:v>
                </c:pt>
                <c:pt idx="38">
                  <c:v>-5.2839999989373609E-3</c:v>
                </c:pt>
                <c:pt idx="39">
                  <c:v>-2.6399999915156513E-3</c:v>
                </c:pt>
                <c:pt idx="44">
                  <c:v>-3.6159999945084564E-3</c:v>
                </c:pt>
                <c:pt idx="45">
                  <c:v>-3.3039999907487072E-3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8D-4C77-A41B-CD429EDAFD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4">
                  <c:v>-3.9120000001275912E-3</c:v>
                </c:pt>
                <c:pt idx="37">
                  <c:v>-3.8359999962267466E-3</c:v>
                </c:pt>
                <c:pt idx="50">
                  <c:v>-2.8119999915361404E-3</c:v>
                </c:pt>
                <c:pt idx="51">
                  <c:v>2.119999990100041E-4</c:v>
                </c:pt>
                <c:pt idx="52">
                  <c:v>-5.487999995239079E-3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8D-4C77-A41B-CD429EDAFD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8D-4C77-A41B-CD429EDAFD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8D-4C77-A41B-CD429EDAFD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8D-4C77-A41B-CD429EDAFD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-6.0066185568709981E-3</c:v>
                </c:pt>
                <c:pt idx="1">
                  <c:v>-5.7984702774920007E-3</c:v>
                </c:pt>
                <c:pt idx="2">
                  <c:v>-5.0604046492579036E-3</c:v>
                </c:pt>
                <c:pt idx="3">
                  <c:v>-5.0592569645094478E-3</c:v>
                </c:pt>
                <c:pt idx="4">
                  <c:v>-5.0588396246009186E-3</c:v>
                </c:pt>
                <c:pt idx="5">
                  <c:v>-5.0308778507294543E-3</c:v>
                </c:pt>
                <c:pt idx="6">
                  <c:v>-5.0306691807751897E-3</c:v>
                </c:pt>
                <c:pt idx="7">
                  <c:v>-5.0101151902801205E-3</c:v>
                </c:pt>
                <c:pt idx="8">
                  <c:v>-5.0089675055316656E-3</c:v>
                </c:pt>
                <c:pt idx="9">
                  <c:v>-5.008758835577401E-3</c:v>
                </c:pt>
                <c:pt idx="10">
                  <c:v>-5.0081328257146063E-3</c:v>
                </c:pt>
                <c:pt idx="11">
                  <c:v>-4.7862123293541418E-3</c:v>
                </c:pt>
                <c:pt idx="12">
                  <c:v>-4.782351935200246E-3</c:v>
                </c:pt>
                <c:pt idx="13">
                  <c:v>-4.782351935200246E-3</c:v>
                </c:pt>
                <c:pt idx="14">
                  <c:v>-4.7598155801396626E-3</c:v>
                </c:pt>
                <c:pt idx="15">
                  <c:v>-4.7427046438899608E-3</c:v>
                </c:pt>
                <c:pt idx="16">
                  <c:v>-4.7093174512076157E-3</c:v>
                </c:pt>
                <c:pt idx="17">
                  <c:v>-4.0887330072245211E-3</c:v>
                </c:pt>
                <c:pt idx="18">
                  <c:v>-3.8465715253003848E-3</c:v>
                </c:pt>
                <c:pt idx="19">
                  <c:v>-3.8465715253003848E-3</c:v>
                </c:pt>
                <c:pt idx="20">
                  <c:v>-3.8465715253003848E-3</c:v>
                </c:pt>
                <c:pt idx="21">
                  <c:v>-3.8465715253003848E-3</c:v>
                </c:pt>
                <c:pt idx="22">
                  <c:v>-3.8465715253003848E-3</c:v>
                </c:pt>
                <c:pt idx="23">
                  <c:v>-3.8425024611922235E-3</c:v>
                </c:pt>
                <c:pt idx="24">
                  <c:v>-3.6215209796259503E-3</c:v>
                </c:pt>
                <c:pt idx="25">
                  <c:v>-3.6215209796259503E-3</c:v>
                </c:pt>
                <c:pt idx="26">
                  <c:v>-3.6215209796259503E-3</c:v>
                </c:pt>
                <c:pt idx="27">
                  <c:v>-3.6215209796259503E-3</c:v>
                </c:pt>
                <c:pt idx="28">
                  <c:v>-3.6215209796259503E-3</c:v>
                </c:pt>
                <c:pt idx="29">
                  <c:v>-3.6213123096716857E-3</c:v>
                </c:pt>
                <c:pt idx="30">
                  <c:v>-3.6174519155177894E-3</c:v>
                </c:pt>
                <c:pt idx="31">
                  <c:v>-3.5962719151599268E-3</c:v>
                </c:pt>
                <c:pt idx="32">
                  <c:v>-3.5193770370133999E-3</c:v>
                </c:pt>
                <c:pt idx="33">
                  <c:v>-3.5191683670591353E-3</c:v>
                </c:pt>
                <c:pt idx="34">
                  <c:v>-3.4513506319231212E-3</c:v>
                </c:pt>
                <c:pt idx="35">
                  <c:v>-3.421510828463275E-3</c:v>
                </c:pt>
                <c:pt idx="36">
                  <c:v>-3.421510828463275E-3</c:v>
                </c:pt>
                <c:pt idx="37">
                  <c:v>-3.3898973303921791E-3</c:v>
                </c:pt>
                <c:pt idx="38">
                  <c:v>-3.3687173300343165E-3</c:v>
                </c:pt>
                <c:pt idx="39">
                  <c:v>-3.3409642261171169E-3</c:v>
                </c:pt>
                <c:pt idx="40">
                  <c:v>-3.3222882652104296E-3</c:v>
                </c:pt>
                <c:pt idx="41">
                  <c:v>-3.2972478706986708E-3</c:v>
                </c:pt>
                <c:pt idx="42">
                  <c:v>-3.2745028456838228E-3</c:v>
                </c:pt>
                <c:pt idx="43">
                  <c:v>-3.272207476186912E-3</c:v>
                </c:pt>
                <c:pt idx="44">
                  <c:v>-3.2667820573760308E-3</c:v>
                </c:pt>
                <c:pt idx="45">
                  <c:v>-3.2257784113630256E-3</c:v>
                </c:pt>
                <c:pt idx="46">
                  <c:v>-3.2232743719118493E-3</c:v>
                </c:pt>
                <c:pt idx="47">
                  <c:v>-3.2230657019575847E-3</c:v>
                </c:pt>
                <c:pt idx="48">
                  <c:v>-3.2203529925521439E-3</c:v>
                </c:pt>
                <c:pt idx="49">
                  <c:v>-3.2176402831467039E-3</c:v>
                </c:pt>
                <c:pt idx="50">
                  <c:v>-3.1279122028129002E-3</c:v>
                </c:pt>
                <c:pt idx="51">
                  <c:v>-3.0970290495817309E-3</c:v>
                </c:pt>
                <c:pt idx="52">
                  <c:v>-2.9989541710773414E-3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8D-4C77-A41B-CD429EDAFD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29">
                  <c:v>2.5552000006427988E-2</c:v>
                </c:pt>
                <c:pt idx="30">
                  <c:v>1.0860000002139714E-2</c:v>
                </c:pt>
                <c:pt idx="31">
                  <c:v>1.0712000010244083E-2</c:v>
                </c:pt>
                <c:pt idx="36">
                  <c:v>5.9320000073057599E-3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8D-4C77-A41B-CD429EDAF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533928"/>
        <c:axId val="1"/>
      </c:scatterChart>
      <c:valAx>
        <c:axId val="409533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26027397260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6986301369862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53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26027397260275"/>
          <c:y val="0.92024539877300615"/>
          <c:w val="0.8133561643835616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609600</xdr:colOff>
      <xdr:row>18</xdr:row>
      <xdr:rowOff>66675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5BFD56A1-BA38-0FB2-6EFE-22749C619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bav-astro.de/sfs/BAVM_link.php?BAVMnr=203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33" TargetMode="External"/><Relationship Id="rId6" Type="http://schemas.openxmlformats.org/officeDocument/2006/relationships/hyperlink" Target="http://www.bav-astro.de/sfs/BAVM_link.php?BAVMnr=193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183" TargetMode="External"/><Relationship Id="rId1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80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s="9" t="s">
        <v>40</v>
      </c>
    </row>
    <row r="4" spans="1:6" ht="14.25" thickTop="1" thickBot="1" x14ac:dyDescent="0.25">
      <c r="A4" s="6" t="s">
        <v>0</v>
      </c>
      <c r="C4" s="3">
        <v>32824.252999999997</v>
      </c>
      <c r="D4" s="4">
        <v>1.5373159999999999</v>
      </c>
    </row>
    <row r="5" spans="1:6" ht="13.5" thickTop="1" x14ac:dyDescent="0.2">
      <c r="A5" s="12" t="s">
        <v>44</v>
      </c>
      <c r="B5" s="10"/>
      <c r="C5" s="13">
        <v>-9.5</v>
      </c>
      <c r="D5" s="10" t="s">
        <v>45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32824.252999999997</v>
      </c>
    </row>
    <row r="8" spans="1:6" x14ac:dyDescent="0.2">
      <c r="A8" t="s">
        <v>3</v>
      </c>
      <c r="C8">
        <f>+D4</f>
        <v>1.5373159999999999</v>
      </c>
    </row>
    <row r="9" spans="1:6" x14ac:dyDescent="0.2">
      <c r="A9" s="28" t="s">
        <v>52</v>
      </c>
      <c r="B9" s="29">
        <v>60</v>
      </c>
      <c r="C9" s="26" t="str">
        <f>"F"&amp;B9</f>
        <v>F60</v>
      </c>
      <c r="D9" s="27" t="str">
        <f>"G"&amp;B9</f>
        <v>G60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5">
        <f ca="1">INTERCEPT(INDIRECT($D$9):G992,INDIRECT($C$9):F992)</f>
        <v>-4.782351935200246E-3</v>
      </c>
      <c r="D11" s="14"/>
      <c r="E11" s="10"/>
    </row>
    <row r="12" spans="1:6" x14ac:dyDescent="0.2">
      <c r="A12" s="10" t="s">
        <v>17</v>
      </c>
      <c r="B12" s="10"/>
      <c r="C12" s="25">
        <f ca="1">SLOPE(INDIRECT($D$9):G992,INDIRECT($C$9):F992)</f>
        <v>1.0433497713232929E-7</v>
      </c>
      <c r="D12" s="14"/>
      <c r="E12" s="10"/>
    </row>
    <row r="13" spans="1:6" x14ac:dyDescent="0.2">
      <c r="A13" s="10" t="s">
        <v>19</v>
      </c>
      <c r="B13" s="10"/>
      <c r="C13" s="14" t="s">
        <v>14</v>
      </c>
    </row>
    <row r="14" spans="1:6" x14ac:dyDescent="0.2">
      <c r="A14" s="10"/>
      <c r="B14" s="10"/>
      <c r="C14" s="10"/>
    </row>
    <row r="15" spans="1:6" x14ac:dyDescent="0.2">
      <c r="A15" s="15" t="s">
        <v>18</v>
      </c>
      <c r="B15" s="10"/>
      <c r="C15" s="16">
        <f ca="1">(C7+C11)+(C8+C12)*INT(MAX(F21:F3533))</f>
        <v>59101.592389045822</v>
      </c>
      <c r="E15" s="17" t="s">
        <v>50</v>
      </c>
      <c r="F15" s="13">
        <v>1</v>
      </c>
    </row>
    <row r="16" spans="1:6" x14ac:dyDescent="0.2">
      <c r="A16" s="19" t="s">
        <v>4</v>
      </c>
      <c r="B16" s="10"/>
      <c r="C16" s="20">
        <f ca="1">+C8+C12</f>
        <v>1.537316104334977</v>
      </c>
      <c r="E16" s="17" t="s">
        <v>46</v>
      </c>
      <c r="F16" s="18">
        <f ca="1">NOW()+15018.5+$C$5/24</f>
        <v>60356.752830324069</v>
      </c>
    </row>
    <row r="17" spans="1:18" ht="13.5" thickBot="1" x14ac:dyDescent="0.25">
      <c r="A17" s="17" t="s">
        <v>38</v>
      </c>
      <c r="B17" s="10"/>
      <c r="C17" s="10">
        <f>COUNT(C21:C2191)</f>
        <v>53</v>
      </c>
      <c r="E17" s="17" t="s">
        <v>51</v>
      </c>
      <c r="F17" s="18">
        <f ca="1">ROUND(2*(F16-$C$7)/$C$8,0)/2+F15</f>
        <v>17910.5</v>
      </c>
    </row>
    <row r="18" spans="1:18" ht="14.25" thickTop="1" thickBot="1" x14ac:dyDescent="0.25">
      <c r="A18" s="19" t="s">
        <v>5</v>
      </c>
      <c r="B18" s="10"/>
      <c r="C18" s="22">
        <f ca="1">+C15</f>
        <v>59101.592389045822</v>
      </c>
      <c r="D18" s="23">
        <f ca="1">+C16</f>
        <v>1.537316104334977</v>
      </c>
      <c r="E18" s="17" t="s">
        <v>47</v>
      </c>
      <c r="F18" s="27">
        <f ca="1">ROUND(2*(F16-$C$15)/$C$16,0)/2+F15</f>
        <v>817.5</v>
      </c>
    </row>
    <row r="19" spans="1:18" ht="13.5" thickTop="1" x14ac:dyDescent="0.2">
      <c r="E19" s="17" t="s">
        <v>48</v>
      </c>
      <c r="F19" s="21">
        <f ca="1">+$C$15+$C$16*F18-15018.5-$C$5/24</f>
        <v>45340.244137672998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28</v>
      </c>
      <c r="I20" s="8" t="s">
        <v>56</v>
      </c>
      <c r="J20" s="8" t="s">
        <v>63</v>
      </c>
      <c r="K20" s="8" t="s">
        <v>61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R20" s="30" t="s">
        <v>57</v>
      </c>
    </row>
    <row r="21" spans="1:18" x14ac:dyDescent="0.2">
      <c r="A21" s="56" t="s">
        <v>73</v>
      </c>
      <c r="B21" s="58" t="s">
        <v>43</v>
      </c>
      <c r="C21" s="57">
        <v>14785.37</v>
      </c>
      <c r="D21" s="57" t="s">
        <v>56</v>
      </c>
      <c r="E21" s="32">
        <f t="shared" ref="E21:E52" si="0">+(C21-C$7)/C$8</f>
        <v>-11734.011094661082</v>
      </c>
      <c r="F21">
        <f t="shared" ref="F21:F52" si="1">ROUND(2*E21,0)/2</f>
        <v>-11734</v>
      </c>
      <c r="G21">
        <f t="shared" ref="G21:G49" si="2">+C21-(C$7+F21*C$8)</f>
        <v>-1.7055999998774496E-2</v>
      </c>
      <c r="I21">
        <f>+G21</f>
        <v>-1.7055999998774496E-2</v>
      </c>
      <c r="O21">
        <f t="shared" ref="O21:O52" ca="1" si="3">+C$11+C$12*$F21</f>
        <v>-6.0066185568709981E-3</v>
      </c>
      <c r="Q21" s="70" t="s">
        <v>250</v>
      </c>
    </row>
    <row r="22" spans="1:18" x14ac:dyDescent="0.2">
      <c r="A22" s="56" t="s">
        <v>73</v>
      </c>
      <c r="B22" s="58" t="s">
        <v>43</v>
      </c>
      <c r="C22" s="57">
        <v>17852.3</v>
      </c>
      <c r="D22" s="57" t="s">
        <v>56</v>
      </c>
      <c r="E22" s="32">
        <f t="shared" si="0"/>
        <v>-9739.0211251297715</v>
      </c>
      <c r="F22">
        <f t="shared" si="1"/>
        <v>-9739</v>
      </c>
      <c r="G22">
        <f t="shared" si="2"/>
        <v>-3.2475999996677274E-2</v>
      </c>
      <c r="I22">
        <f>+G22</f>
        <v>-3.2475999996677274E-2</v>
      </c>
      <c r="O22">
        <f t="shared" ca="1" si="3"/>
        <v>-5.7984702774920007E-3</v>
      </c>
      <c r="Q22" s="2">
        <f t="shared" ref="Q21:Q52" si="4">+C22-15018.5</f>
        <v>2833.7999999999993</v>
      </c>
    </row>
    <row r="23" spans="1:18" x14ac:dyDescent="0.2">
      <c r="A23" s="56" t="s">
        <v>73</v>
      </c>
      <c r="B23" s="58" t="s">
        <v>43</v>
      </c>
      <c r="C23" s="57">
        <v>28727.31</v>
      </c>
      <c r="D23" s="57" t="s">
        <v>56</v>
      </c>
      <c r="E23" s="32">
        <f t="shared" si="0"/>
        <v>-2664.9973069947855</v>
      </c>
      <c r="F23">
        <f t="shared" si="1"/>
        <v>-2665</v>
      </c>
      <c r="G23">
        <f t="shared" si="2"/>
        <v>4.1400000045541674E-3</v>
      </c>
      <c r="I23">
        <f>+G23</f>
        <v>4.1400000045541674E-3</v>
      </c>
      <c r="O23">
        <f t="shared" ca="1" si="3"/>
        <v>-5.0604046492579036E-3</v>
      </c>
      <c r="Q23" s="2">
        <f t="shared" si="4"/>
        <v>13708.810000000001</v>
      </c>
    </row>
    <row r="24" spans="1:18" x14ac:dyDescent="0.2">
      <c r="A24" s="56" t="s">
        <v>73</v>
      </c>
      <c r="B24" s="58" t="s">
        <v>43</v>
      </c>
      <c r="C24" s="57">
        <v>28744.22</v>
      </c>
      <c r="D24" s="57" t="s">
        <v>56</v>
      </c>
      <c r="E24" s="32">
        <f t="shared" si="0"/>
        <v>-2653.9976166253368</v>
      </c>
      <c r="F24">
        <f t="shared" si="1"/>
        <v>-2654</v>
      </c>
      <c r="G24">
        <f t="shared" si="2"/>
        <v>3.6640000034822151E-3</v>
      </c>
      <c r="I24">
        <f>+G24</f>
        <v>3.6640000034822151E-3</v>
      </c>
      <c r="O24">
        <f t="shared" ca="1" si="3"/>
        <v>-5.0592569645094478E-3</v>
      </c>
      <c r="Q24" s="2">
        <f t="shared" si="4"/>
        <v>13725.720000000001</v>
      </c>
    </row>
    <row r="25" spans="1:18" x14ac:dyDescent="0.2">
      <c r="A25" s="56" t="s">
        <v>73</v>
      </c>
      <c r="B25" s="58" t="s">
        <v>43</v>
      </c>
      <c r="C25" s="57">
        <v>28750.38</v>
      </c>
      <c r="D25" s="57" t="s">
        <v>56</v>
      </c>
      <c r="E25" s="32">
        <f t="shared" si="0"/>
        <v>-2649.9906330253484</v>
      </c>
      <c r="F25">
        <f t="shared" si="1"/>
        <v>-2650</v>
      </c>
      <c r="G25">
        <f t="shared" si="2"/>
        <v>1.4400000003661262E-2</v>
      </c>
      <c r="I25">
        <f>+G25</f>
        <v>1.4400000003661262E-2</v>
      </c>
      <c r="O25">
        <f t="shared" ca="1" si="3"/>
        <v>-5.0588396246009186E-3</v>
      </c>
      <c r="Q25" s="2">
        <f t="shared" si="4"/>
        <v>13731.880000000001</v>
      </c>
    </row>
    <row r="26" spans="1:18" x14ac:dyDescent="0.2">
      <c r="A26" s="56" t="s">
        <v>73</v>
      </c>
      <c r="B26" s="58" t="s">
        <v>43</v>
      </c>
      <c r="C26" s="57">
        <v>29162.36</v>
      </c>
      <c r="D26" s="57" t="s">
        <v>56</v>
      </c>
      <c r="E26" s="32">
        <f t="shared" si="0"/>
        <v>-2382.0040902455949</v>
      </c>
      <c r="F26">
        <f t="shared" si="1"/>
        <v>-2382</v>
      </c>
      <c r="G26">
        <f t="shared" si="2"/>
        <v>-6.287999996857252E-3</v>
      </c>
      <c r="I26">
        <f>+G26</f>
        <v>-6.287999996857252E-3</v>
      </c>
      <c r="O26">
        <f t="shared" ca="1" si="3"/>
        <v>-5.0308778507294543E-3</v>
      </c>
      <c r="Q26" s="2">
        <f t="shared" si="4"/>
        <v>14143.86</v>
      </c>
    </row>
    <row r="27" spans="1:18" x14ac:dyDescent="0.2">
      <c r="A27" s="56" t="s">
        <v>73</v>
      </c>
      <c r="B27" s="58" t="s">
        <v>43</v>
      </c>
      <c r="C27" s="57">
        <v>29165.43</v>
      </c>
      <c r="D27" s="57" t="s">
        <v>56</v>
      </c>
      <c r="E27" s="32">
        <f t="shared" si="0"/>
        <v>-2380.0071032891069</v>
      </c>
      <c r="F27">
        <f t="shared" si="1"/>
        <v>-2380</v>
      </c>
      <c r="G27">
        <f t="shared" si="2"/>
        <v>-1.0919999996986007E-2</v>
      </c>
      <c r="I27">
        <f>+G27</f>
        <v>-1.0919999996986007E-2</v>
      </c>
      <c r="O27">
        <f t="shared" ca="1" si="3"/>
        <v>-5.0306691807751897E-3</v>
      </c>
      <c r="Q27" s="2">
        <f t="shared" si="4"/>
        <v>14146.93</v>
      </c>
    </row>
    <row r="28" spans="1:18" x14ac:dyDescent="0.2">
      <c r="A28" s="56" t="s">
        <v>73</v>
      </c>
      <c r="B28" s="58" t="s">
        <v>43</v>
      </c>
      <c r="C28" s="57">
        <v>29468.3</v>
      </c>
      <c r="D28" s="57" t="s">
        <v>56</v>
      </c>
      <c r="E28" s="32">
        <f t="shared" si="0"/>
        <v>-2182.9949080085016</v>
      </c>
      <c r="F28">
        <f t="shared" si="1"/>
        <v>-2183</v>
      </c>
      <c r="G28">
        <f t="shared" si="2"/>
        <v>7.8280000016093254E-3</v>
      </c>
      <c r="I28">
        <f>+G28</f>
        <v>7.8280000016093254E-3</v>
      </c>
      <c r="O28">
        <f t="shared" ca="1" si="3"/>
        <v>-5.0101151902801205E-3</v>
      </c>
      <c r="Q28" s="2">
        <f t="shared" si="4"/>
        <v>14449.8</v>
      </c>
    </row>
    <row r="29" spans="1:18" x14ac:dyDescent="0.2">
      <c r="A29" s="56" t="s">
        <v>73</v>
      </c>
      <c r="B29" s="58" t="s">
        <v>43</v>
      </c>
      <c r="C29" s="57">
        <v>29485.200000000001</v>
      </c>
      <c r="D29" s="57" t="s">
        <v>56</v>
      </c>
      <c r="E29" s="32">
        <f t="shared" si="0"/>
        <v>-2172.0017224825583</v>
      </c>
      <c r="F29">
        <f t="shared" si="1"/>
        <v>-2172</v>
      </c>
      <c r="G29">
        <f t="shared" si="2"/>
        <v>-2.6479999978619162E-3</v>
      </c>
      <c r="I29">
        <f>+G29</f>
        <v>-2.6479999978619162E-3</v>
      </c>
      <c r="O29">
        <f t="shared" ca="1" si="3"/>
        <v>-5.0089675055316656E-3</v>
      </c>
      <c r="Q29" s="2">
        <f t="shared" si="4"/>
        <v>14466.7</v>
      </c>
    </row>
    <row r="30" spans="1:18" x14ac:dyDescent="0.2">
      <c r="A30" s="56" t="s">
        <v>73</v>
      </c>
      <c r="B30" s="58" t="s">
        <v>43</v>
      </c>
      <c r="C30" s="57">
        <v>29488.28</v>
      </c>
      <c r="D30" s="57" t="s">
        <v>56</v>
      </c>
      <c r="E30" s="32">
        <f t="shared" si="0"/>
        <v>-2169.998230682565</v>
      </c>
      <c r="F30">
        <f t="shared" si="1"/>
        <v>-2170</v>
      </c>
      <c r="G30">
        <f t="shared" si="2"/>
        <v>2.7200000004086178E-3</v>
      </c>
      <c r="I30">
        <f>+G30</f>
        <v>2.7200000004086178E-3</v>
      </c>
      <c r="O30">
        <f t="shared" ca="1" si="3"/>
        <v>-5.008758835577401E-3</v>
      </c>
      <c r="Q30" s="2">
        <f t="shared" si="4"/>
        <v>14469.779999999999</v>
      </c>
    </row>
    <row r="31" spans="1:18" x14ac:dyDescent="0.2">
      <c r="A31" s="56" t="s">
        <v>73</v>
      </c>
      <c r="B31" s="58" t="s">
        <v>43</v>
      </c>
      <c r="C31" s="57">
        <v>29497.5</v>
      </c>
      <c r="D31" s="57" t="s">
        <v>56</v>
      </c>
      <c r="E31" s="32">
        <f t="shared" si="0"/>
        <v>-2164.0007649695945</v>
      </c>
      <c r="F31">
        <f t="shared" si="1"/>
        <v>-2164</v>
      </c>
      <c r="G31">
        <f t="shared" si="2"/>
        <v>-1.1759999979403801E-3</v>
      </c>
      <c r="I31">
        <f>+G31</f>
        <v>-1.1759999979403801E-3</v>
      </c>
      <c r="O31">
        <f t="shared" ca="1" si="3"/>
        <v>-5.0081328257146063E-3</v>
      </c>
      <c r="Q31" s="2">
        <f t="shared" si="4"/>
        <v>14479</v>
      </c>
    </row>
    <row r="32" spans="1:18" x14ac:dyDescent="0.2">
      <c r="A32" s="56" t="s">
        <v>73</v>
      </c>
      <c r="B32" s="58" t="s">
        <v>43</v>
      </c>
      <c r="C32" s="57">
        <v>32767.37</v>
      </c>
      <c r="D32" s="57" t="s">
        <v>56</v>
      </c>
      <c r="E32" s="32">
        <f t="shared" si="0"/>
        <v>-37.001501317879992</v>
      </c>
      <c r="F32">
        <f t="shared" si="1"/>
        <v>-37</v>
      </c>
      <c r="G32">
        <f t="shared" si="2"/>
        <v>-2.307999999175081E-3</v>
      </c>
      <c r="I32">
        <f>+G32</f>
        <v>-2.307999999175081E-3</v>
      </c>
      <c r="O32">
        <f t="shared" ca="1" si="3"/>
        <v>-4.7862123293541418E-3</v>
      </c>
      <c r="Q32" s="2">
        <f t="shared" si="4"/>
        <v>17748.87</v>
      </c>
    </row>
    <row r="33" spans="1:32" x14ac:dyDescent="0.2">
      <c r="A33" t="s">
        <v>29</v>
      </c>
      <c r="C33" s="24">
        <v>32824.25</v>
      </c>
      <c r="D33" s="24"/>
      <c r="E33">
        <f t="shared" si="0"/>
        <v>-1.9514530499735916E-3</v>
      </c>
      <c r="F33">
        <f t="shared" si="1"/>
        <v>0</v>
      </c>
      <c r="G33">
        <f t="shared" si="2"/>
        <v>-2.9999999969732016E-3</v>
      </c>
      <c r="H33">
        <f t="shared" ref="H21:H37" si="5">+G33</f>
        <v>-2.9999999969732016E-3</v>
      </c>
      <c r="O33">
        <f t="shared" ca="1" si="3"/>
        <v>-4.782351935200246E-3</v>
      </c>
      <c r="Q33" s="2">
        <f t="shared" si="4"/>
        <v>17805.75</v>
      </c>
      <c r="R33" s="31"/>
      <c r="AA33" t="s">
        <v>28</v>
      </c>
      <c r="AF33" t="s">
        <v>30</v>
      </c>
    </row>
    <row r="34" spans="1:32" x14ac:dyDescent="0.2">
      <c r="A34" t="s">
        <v>12</v>
      </c>
      <c r="C34" s="24">
        <v>32824.252999999997</v>
      </c>
      <c r="D34" s="24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 t="shared" si="5"/>
        <v>0</v>
      </c>
      <c r="O34">
        <f t="shared" ca="1" si="3"/>
        <v>-4.782351935200246E-3</v>
      </c>
      <c r="Q34" s="2">
        <f t="shared" si="4"/>
        <v>17805.752999999997</v>
      </c>
      <c r="R34" s="31"/>
    </row>
    <row r="35" spans="1:32" x14ac:dyDescent="0.2">
      <c r="A35" t="s">
        <v>29</v>
      </c>
      <c r="C35" s="24">
        <v>33156.31</v>
      </c>
      <c r="D35" s="24"/>
      <c r="E35">
        <f t="shared" si="0"/>
        <v>215.99788202295477</v>
      </c>
      <c r="F35">
        <f t="shared" si="1"/>
        <v>216</v>
      </c>
      <c r="G35">
        <f t="shared" si="2"/>
        <v>-3.2559999963268638E-3</v>
      </c>
      <c r="H35">
        <f t="shared" si="5"/>
        <v>-3.2559999963268638E-3</v>
      </c>
      <c r="O35">
        <f t="shared" ca="1" si="3"/>
        <v>-4.7598155801396626E-3</v>
      </c>
      <c r="Q35" s="2">
        <f t="shared" si="4"/>
        <v>18137.809999999998</v>
      </c>
      <c r="R35" s="31"/>
      <c r="AA35" t="s">
        <v>28</v>
      </c>
      <c r="AF35" t="s">
        <v>30</v>
      </c>
    </row>
    <row r="36" spans="1:32" x14ac:dyDescent="0.2">
      <c r="A36" t="s">
        <v>29</v>
      </c>
      <c r="C36" s="24">
        <v>33408.43</v>
      </c>
      <c r="D36" s="24"/>
      <c r="E36">
        <f t="shared" si="0"/>
        <v>379.99799650820216</v>
      </c>
      <c r="F36">
        <f t="shared" si="1"/>
        <v>380</v>
      </c>
      <c r="G36">
        <f t="shared" si="2"/>
        <v>-3.0799999949522316E-3</v>
      </c>
      <c r="H36">
        <f t="shared" si="5"/>
        <v>-3.0799999949522316E-3</v>
      </c>
      <c r="O36">
        <f t="shared" ca="1" si="3"/>
        <v>-4.7427046438899608E-3</v>
      </c>
      <c r="Q36" s="2">
        <f t="shared" si="4"/>
        <v>18389.93</v>
      </c>
      <c r="R36" s="31"/>
      <c r="AA36" t="s">
        <v>28</v>
      </c>
      <c r="AF36" t="s">
        <v>30</v>
      </c>
    </row>
    <row r="37" spans="1:32" x14ac:dyDescent="0.2">
      <c r="A37" t="s">
        <v>29</v>
      </c>
      <c r="C37" s="24">
        <v>33900.370000000003</v>
      </c>
      <c r="D37" s="24"/>
      <c r="E37">
        <f t="shared" si="0"/>
        <v>699.997267965731</v>
      </c>
      <c r="F37">
        <f t="shared" si="1"/>
        <v>700</v>
      </c>
      <c r="G37">
        <f t="shared" si="2"/>
        <v>-4.1999999957624823E-3</v>
      </c>
      <c r="H37">
        <f t="shared" si="5"/>
        <v>-4.1999999957624823E-3</v>
      </c>
      <c r="O37">
        <f t="shared" ca="1" si="3"/>
        <v>-4.7093174512076157E-3</v>
      </c>
      <c r="Q37" s="2">
        <f t="shared" si="4"/>
        <v>18881.870000000003</v>
      </c>
      <c r="R37" s="31"/>
      <c r="AA37" t="s">
        <v>28</v>
      </c>
      <c r="AF37" t="s">
        <v>30</v>
      </c>
    </row>
    <row r="38" spans="1:32" x14ac:dyDescent="0.2">
      <c r="A38" t="s">
        <v>32</v>
      </c>
      <c r="C38" s="24">
        <v>43044.326999999997</v>
      </c>
      <c r="D38" s="24"/>
      <c r="E38">
        <f t="shared" si="0"/>
        <v>6647.9981994593181</v>
      </c>
      <c r="F38">
        <f t="shared" si="1"/>
        <v>6648</v>
      </c>
      <c r="G38">
        <f t="shared" si="2"/>
        <v>-2.76799999846844E-3</v>
      </c>
      <c r="I38">
        <f t="shared" ref="I38:I44" si="6">+G38</f>
        <v>-2.76799999846844E-3</v>
      </c>
      <c r="O38">
        <f t="shared" ca="1" si="3"/>
        <v>-4.0887330072245211E-3</v>
      </c>
      <c r="Q38" s="2">
        <f t="shared" si="4"/>
        <v>28025.826999999997</v>
      </c>
      <c r="R38" s="31"/>
      <c r="AA38" t="s">
        <v>31</v>
      </c>
      <c r="AF38" t="s">
        <v>30</v>
      </c>
    </row>
    <row r="39" spans="1:32" x14ac:dyDescent="0.2">
      <c r="A39" s="56" t="s">
        <v>114</v>
      </c>
      <c r="B39" s="58" t="s">
        <v>43</v>
      </c>
      <c r="C39" s="57">
        <v>46612.446000000004</v>
      </c>
      <c r="D39" s="57" t="s">
        <v>56</v>
      </c>
      <c r="E39" s="32">
        <f t="shared" si="0"/>
        <v>8969.0037702073005</v>
      </c>
      <c r="F39">
        <f t="shared" si="1"/>
        <v>8969</v>
      </c>
      <c r="G39">
        <f t="shared" si="2"/>
        <v>5.7960000049206428E-3</v>
      </c>
      <c r="I39">
        <f t="shared" si="6"/>
        <v>5.7960000049206428E-3</v>
      </c>
      <c r="O39">
        <f t="shared" ca="1" si="3"/>
        <v>-3.8465715253003848E-3</v>
      </c>
      <c r="Q39" s="2">
        <f t="shared" si="4"/>
        <v>31593.946000000004</v>
      </c>
    </row>
    <row r="40" spans="1:32" x14ac:dyDescent="0.2">
      <c r="A40" s="56" t="s">
        <v>114</v>
      </c>
      <c r="B40" s="58" t="s">
        <v>43</v>
      </c>
      <c r="C40" s="57">
        <v>46612.447</v>
      </c>
      <c r="D40" s="57" t="s">
        <v>56</v>
      </c>
      <c r="E40" s="32">
        <f t="shared" si="0"/>
        <v>8969.00442069165</v>
      </c>
      <c r="F40">
        <f t="shared" si="1"/>
        <v>8969</v>
      </c>
      <c r="G40">
        <f t="shared" si="2"/>
        <v>6.7960000014863908E-3</v>
      </c>
      <c r="I40">
        <f t="shared" si="6"/>
        <v>6.7960000014863908E-3</v>
      </c>
      <c r="O40">
        <f t="shared" ca="1" si="3"/>
        <v>-3.8465715253003848E-3</v>
      </c>
      <c r="Q40" s="2">
        <f t="shared" si="4"/>
        <v>31593.947</v>
      </c>
    </row>
    <row r="41" spans="1:32" x14ac:dyDescent="0.2">
      <c r="A41" s="56" t="s">
        <v>114</v>
      </c>
      <c r="B41" s="58" t="s">
        <v>43</v>
      </c>
      <c r="C41" s="57">
        <v>46612.457999999999</v>
      </c>
      <c r="D41" s="57" t="s">
        <v>56</v>
      </c>
      <c r="E41" s="32">
        <f t="shared" si="0"/>
        <v>8969.0115760195058</v>
      </c>
      <c r="F41">
        <f t="shared" si="1"/>
        <v>8969</v>
      </c>
      <c r="G41">
        <f t="shared" si="2"/>
        <v>1.7796000000089407E-2</v>
      </c>
      <c r="I41">
        <f t="shared" si="6"/>
        <v>1.7796000000089407E-2</v>
      </c>
      <c r="O41">
        <f t="shared" ca="1" si="3"/>
        <v>-3.8465715253003848E-3</v>
      </c>
      <c r="Q41" s="2">
        <f t="shared" si="4"/>
        <v>31593.957999999999</v>
      </c>
    </row>
    <row r="42" spans="1:32" x14ac:dyDescent="0.2">
      <c r="A42" s="56" t="s">
        <v>114</v>
      </c>
      <c r="B42" s="58" t="s">
        <v>43</v>
      </c>
      <c r="C42" s="57">
        <v>46612.457999999999</v>
      </c>
      <c r="D42" s="57" t="s">
        <v>56</v>
      </c>
      <c r="E42" s="32">
        <f t="shared" si="0"/>
        <v>8969.0115760195058</v>
      </c>
      <c r="F42">
        <f t="shared" si="1"/>
        <v>8969</v>
      </c>
      <c r="G42">
        <f t="shared" si="2"/>
        <v>1.7796000000089407E-2</v>
      </c>
      <c r="I42">
        <f t="shared" si="6"/>
        <v>1.7796000000089407E-2</v>
      </c>
      <c r="O42">
        <f t="shared" ca="1" si="3"/>
        <v>-3.8465715253003848E-3</v>
      </c>
      <c r="Q42" s="2">
        <f t="shared" si="4"/>
        <v>31593.957999999999</v>
      </c>
    </row>
    <row r="43" spans="1:32" x14ac:dyDescent="0.2">
      <c r="A43" s="56" t="s">
        <v>114</v>
      </c>
      <c r="B43" s="58" t="s">
        <v>43</v>
      </c>
      <c r="C43" s="57">
        <v>46612.462</v>
      </c>
      <c r="D43" s="57" t="s">
        <v>56</v>
      </c>
      <c r="E43" s="32">
        <f t="shared" si="0"/>
        <v>8969.0141779569094</v>
      </c>
      <c r="F43">
        <f t="shared" si="1"/>
        <v>8969</v>
      </c>
      <c r="G43">
        <f t="shared" si="2"/>
        <v>2.1796000000904314E-2</v>
      </c>
      <c r="I43">
        <f t="shared" si="6"/>
        <v>2.1796000000904314E-2</v>
      </c>
      <c r="O43">
        <f t="shared" ca="1" si="3"/>
        <v>-3.8465715253003848E-3</v>
      </c>
      <c r="Q43" s="2">
        <f t="shared" si="4"/>
        <v>31593.962</v>
      </c>
    </row>
    <row r="44" spans="1:32" x14ac:dyDescent="0.2">
      <c r="A44" s="56" t="s">
        <v>114</v>
      </c>
      <c r="B44" s="58" t="s">
        <v>43</v>
      </c>
      <c r="C44" s="57">
        <v>46672.396999999997</v>
      </c>
      <c r="D44" s="57" t="s">
        <v>56</v>
      </c>
      <c r="E44" s="32">
        <f t="shared" si="0"/>
        <v>9008.0009575129643</v>
      </c>
      <c r="F44">
        <f t="shared" si="1"/>
        <v>9008</v>
      </c>
      <c r="G44">
        <f t="shared" si="2"/>
        <v>1.4720000035595149E-3</v>
      </c>
      <c r="I44">
        <f t="shared" si="6"/>
        <v>1.4720000035595149E-3</v>
      </c>
      <c r="O44">
        <f t="shared" ca="1" si="3"/>
        <v>-3.8425024611922235E-3</v>
      </c>
      <c r="Q44" s="2">
        <f t="shared" si="4"/>
        <v>31653.896999999997</v>
      </c>
    </row>
    <row r="45" spans="1:32" x14ac:dyDescent="0.2">
      <c r="A45" s="56" t="s">
        <v>136</v>
      </c>
      <c r="B45" s="58" t="s">
        <v>43</v>
      </c>
      <c r="C45" s="57">
        <v>49928.4352</v>
      </c>
      <c r="D45" s="57" t="s">
        <v>56</v>
      </c>
      <c r="E45" s="32">
        <f t="shared" si="0"/>
        <v>11126.002851723395</v>
      </c>
      <c r="F45">
        <f t="shared" si="1"/>
        <v>11126</v>
      </c>
      <c r="G45">
        <f t="shared" si="2"/>
        <v>4.3840000071213581E-3</v>
      </c>
      <c r="I45">
        <f>+G45</f>
        <v>4.3840000071213581E-3</v>
      </c>
      <c r="O45">
        <f t="shared" ca="1" si="3"/>
        <v>-3.6215209796259503E-3</v>
      </c>
      <c r="Q45" s="2">
        <f t="shared" si="4"/>
        <v>34909.9352</v>
      </c>
    </row>
    <row r="46" spans="1:32" x14ac:dyDescent="0.2">
      <c r="A46" s="56" t="s">
        <v>136</v>
      </c>
      <c r="B46" s="58" t="s">
        <v>43</v>
      </c>
      <c r="C46" s="57">
        <v>49928.44</v>
      </c>
      <c r="D46" s="57" t="s">
        <v>56</v>
      </c>
      <c r="E46" s="32">
        <f t="shared" si="0"/>
        <v>11126.005974048281</v>
      </c>
      <c r="F46">
        <f t="shared" si="1"/>
        <v>11126</v>
      </c>
      <c r="G46">
        <f t="shared" si="2"/>
        <v>9.1840000095544383E-3</v>
      </c>
      <c r="I46">
        <f>+G46</f>
        <v>9.1840000095544383E-3</v>
      </c>
      <c r="O46">
        <f t="shared" ca="1" si="3"/>
        <v>-3.6215209796259503E-3</v>
      </c>
      <c r="Q46" s="2">
        <f t="shared" si="4"/>
        <v>34909.94</v>
      </c>
    </row>
    <row r="47" spans="1:32" x14ac:dyDescent="0.2">
      <c r="A47" s="56" t="s">
        <v>136</v>
      </c>
      <c r="B47" s="58" t="s">
        <v>43</v>
      </c>
      <c r="C47" s="57">
        <v>49928.4421</v>
      </c>
      <c r="D47" s="57" t="s">
        <v>56</v>
      </c>
      <c r="E47" s="32">
        <f t="shared" si="0"/>
        <v>11126.007340065415</v>
      </c>
      <c r="F47">
        <f t="shared" si="1"/>
        <v>11126</v>
      </c>
      <c r="G47">
        <f t="shared" si="2"/>
        <v>1.1284000007435679E-2</v>
      </c>
      <c r="I47">
        <f>+G47</f>
        <v>1.1284000007435679E-2</v>
      </c>
      <c r="O47">
        <f t="shared" ca="1" si="3"/>
        <v>-3.6215209796259503E-3</v>
      </c>
      <c r="Q47" s="2">
        <f t="shared" si="4"/>
        <v>34909.9421</v>
      </c>
    </row>
    <row r="48" spans="1:32" x14ac:dyDescent="0.2">
      <c r="A48" s="56" t="s">
        <v>136</v>
      </c>
      <c r="B48" s="58" t="s">
        <v>43</v>
      </c>
      <c r="C48" s="57">
        <v>49928.444900000002</v>
      </c>
      <c r="D48" s="57" t="s">
        <v>56</v>
      </c>
      <c r="E48" s="32">
        <f t="shared" si="0"/>
        <v>11126.009161421598</v>
      </c>
      <c r="F48">
        <f t="shared" si="1"/>
        <v>11126</v>
      </c>
      <c r="G48">
        <f t="shared" si="2"/>
        <v>1.4084000009461306E-2</v>
      </c>
      <c r="I48">
        <f>+G48</f>
        <v>1.4084000009461306E-2</v>
      </c>
      <c r="O48">
        <f t="shared" ca="1" si="3"/>
        <v>-3.6215209796259503E-3</v>
      </c>
      <c r="Q48" s="2">
        <f t="shared" si="4"/>
        <v>34909.944900000002</v>
      </c>
    </row>
    <row r="49" spans="1:32" x14ac:dyDescent="0.2">
      <c r="A49" s="56" t="s">
        <v>136</v>
      </c>
      <c r="B49" s="58" t="s">
        <v>43</v>
      </c>
      <c r="C49" s="57">
        <v>49928.445599999999</v>
      </c>
      <c r="D49" s="57" t="s">
        <v>56</v>
      </c>
      <c r="E49" s="32">
        <f t="shared" si="0"/>
        <v>11126.009616760643</v>
      </c>
      <c r="F49">
        <f t="shared" si="1"/>
        <v>11126</v>
      </c>
      <c r="G49">
        <f t="shared" si="2"/>
        <v>1.4784000006329734E-2</v>
      </c>
      <c r="I49">
        <f>+G49</f>
        <v>1.4784000006329734E-2</v>
      </c>
      <c r="O49">
        <f t="shared" ca="1" si="3"/>
        <v>-3.6215209796259503E-3</v>
      </c>
      <c r="Q49" s="2">
        <f t="shared" si="4"/>
        <v>34909.945599999999</v>
      </c>
    </row>
    <row r="50" spans="1:32" x14ac:dyDescent="0.2">
      <c r="A50" t="s">
        <v>34</v>
      </c>
      <c r="C50" s="24">
        <v>49931.531000000003</v>
      </c>
      <c r="D50" s="24">
        <v>5.0000000000000001E-3</v>
      </c>
      <c r="E50">
        <f t="shared" si="0"/>
        <v>11128.016621176132</v>
      </c>
      <c r="F50">
        <f t="shared" si="1"/>
        <v>11128</v>
      </c>
      <c r="O50">
        <f t="shared" ca="1" si="3"/>
        <v>-3.6213123096716857E-3</v>
      </c>
      <c r="Q50" s="2">
        <f t="shared" si="4"/>
        <v>34913.031000000003</v>
      </c>
      <c r="R50" s="31">
        <v>2.5552000006427988E-2</v>
      </c>
      <c r="AA50" t="s">
        <v>31</v>
      </c>
      <c r="AB50">
        <v>14</v>
      </c>
      <c r="AD50" t="s">
        <v>33</v>
      </c>
      <c r="AF50" t="s">
        <v>35</v>
      </c>
    </row>
    <row r="51" spans="1:32" x14ac:dyDescent="0.2">
      <c r="A51" t="s">
        <v>34</v>
      </c>
      <c r="C51" s="24">
        <v>49988.396999999997</v>
      </c>
      <c r="D51" s="24">
        <v>4.0000000000000001E-3</v>
      </c>
      <c r="E51">
        <f t="shared" si="0"/>
        <v>11165.007064260049</v>
      </c>
      <c r="F51">
        <f t="shared" si="1"/>
        <v>11165</v>
      </c>
      <c r="O51">
        <f t="shared" ca="1" si="3"/>
        <v>-3.6174519155177894E-3</v>
      </c>
      <c r="Q51" s="2">
        <f t="shared" si="4"/>
        <v>34969.896999999997</v>
      </c>
      <c r="R51" s="31">
        <v>1.0860000002139714E-2</v>
      </c>
      <c r="AA51" t="s">
        <v>31</v>
      </c>
      <c r="AB51">
        <v>13</v>
      </c>
      <c r="AD51" t="s">
        <v>33</v>
      </c>
      <c r="AF51" t="s">
        <v>35</v>
      </c>
    </row>
    <row r="52" spans="1:32" x14ac:dyDescent="0.2">
      <c r="A52" s="32" t="s">
        <v>36</v>
      </c>
      <c r="B52" s="32"/>
      <c r="C52" s="33">
        <v>50300.472000000002</v>
      </c>
      <c r="D52" s="33">
        <v>5.0000000000000001E-3</v>
      </c>
      <c r="E52" s="32">
        <f t="shared" si="0"/>
        <v>11368.006967988367</v>
      </c>
      <c r="F52">
        <f t="shared" si="1"/>
        <v>11368</v>
      </c>
      <c r="O52">
        <f t="shared" ca="1" si="3"/>
        <v>-3.5962719151599268E-3</v>
      </c>
      <c r="Q52" s="2">
        <f t="shared" si="4"/>
        <v>35281.972000000002</v>
      </c>
      <c r="R52" s="31">
        <v>1.0712000010244083E-2</v>
      </c>
      <c r="AA52" t="s">
        <v>31</v>
      </c>
      <c r="AB52">
        <v>16</v>
      </c>
      <c r="AD52" t="s">
        <v>33</v>
      </c>
      <c r="AF52" t="s">
        <v>35</v>
      </c>
    </row>
    <row r="53" spans="1:32" x14ac:dyDescent="0.2">
      <c r="A53" s="56" t="s">
        <v>136</v>
      </c>
      <c r="B53" s="58" t="s">
        <v>43</v>
      </c>
      <c r="C53" s="57">
        <v>51433.464999999997</v>
      </c>
      <c r="D53" s="57" t="s">
        <v>56</v>
      </c>
      <c r="E53" s="32">
        <f t="shared" ref="E53:E72" si="7">+(C53-C$7)/C$8</f>
        <v>12105.001183881519</v>
      </c>
      <c r="F53">
        <f t="shared" ref="F53:F72" si="8">ROUND(2*E53,0)/2</f>
        <v>12105</v>
      </c>
      <c r="G53">
        <f>+C53-(C$7+F53*C$8)</f>
        <v>1.8200000049546361E-3</v>
      </c>
      <c r="I53">
        <f>+G53</f>
        <v>1.8200000049546361E-3</v>
      </c>
      <c r="O53">
        <f t="shared" ref="O53:O72" ca="1" si="9">+C$11+C$12*$F53</f>
        <v>-3.5193770370133999E-3</v>
      </c>
      <c r="Q53" s="2">
        <f t="shared" ref="Q53:Q72" si="10">+C53-15018.5</f>
        <v>36414.964999999997</v>
      </c>
    </row>
    <row r="54" spans="1:32" x14ac:dyDescent="0.2">
      <c r="A54" s="32" t="s">
        <v>37</v>
      </c>
      <c r="B54" s="32"/>
      <c r="C54" s="33">
        <v>51436.533900000002</v>
      </c>
      <c r="D54" s="33">
        <v>1E-4</v>
      </c>
      <c r="E54" s="32">
        <f t="shared" si="7"/>
        <v>12106.997455305225</v>
      </c>
      <c r="F54">
        <f t="shared" si="8"/>
        <v>12107</v>
      </c>
      <c r="G54">
        <f>+C54-(C$7+F54*C$8)</f>
        <v>-3.9119999928516336E-3</v>
      </c>
      <c r="J54">
        <f>+G54</f>
        <v>-3.9119999928516336E-3</v>
      </c>
      <c r="O54">
        <f t="shared" ca="1" si="9"/>
        <v>-3.5191683670591353E-3</v>
      </c>
      <c r="Q54" s="2">
        <f t="shared" si="10"/>
        <v>36418.033900000002</v>
      </c>
      <c r="R54" s="31"/>
    </row>
    <row r="55" spans="1:32" x14ac:dyDescent="0.2">
      <c r="A55" s="40" t="s">
        <v>58</v>
      </c>
      <c r="B55" s="41" t="s">
        <v>43</v>
      </c>
      <c r="C55" s="42">
        <v>52435.789299999997</v>
      </c>
      <c r="D55" s="42">
        <v>2.9999999999999997E-4</v>
      </c>
      <c r="E55" s="32">
        <f t="shared" si="7"/>
        <v>12756.997455305222</v>
      </c>
      <c r="F55">
        <f t="shared" si="8"/>
        <v>12757</v>
      </c>
      <c r="G55">
        <f>+C55-(C$7+F55*C$8)</f>
        <v>-3.9120000001275912E-3</v>
      </c>
      <c r="K55">
        <f>+G55</f>
        <v>-3.9120000001275912E-3</v>
      </c>
      <c r="O55">
        <f t="shared" ca="1" si="9"/>
        <v>-3.4513506319231212E-3</v>
      </c>
      <c r="Q55" s="2">
        <f t="shared" si="10"/>
        <v>37417.289299999997</v>
      </c>
    </row>
    <row r="56" spans="1:32" x14ac:dyDescent="0.2">
      <c r="A56" s="56" t="s">
        <v>182</v>
      </c>
      <c r="B56" s="58" t="s">
        <v>43</v>
      </c>
      <c r="C56" s="57">
        <v>52875.470999999998</v>
      </c>
      <c r="D56" s="57" t="s">
        <v>56</v>
      </c>
      <c r="E56" s="32">
        <f t="shared" si="7"/>
        <v>13043.003520421307</v>
      </c>
      <c r="F56">
        <f t="shared" si="8"/>
        <v>13043</v>
      </c>
      <c r="G56">
        <f>+C56-(C$7+F56*C$8)</f>
        <v>5.4120000058901496E-3</v>
      </c>
      <c r="I56">
        <f>+G56</f>
        <v>5.4120000058901496E-3</v>
      </c>
      <c r="O56">
        <f t="shared" ca="1" si="9"/>
        <v>-3.421510828463275E-3</v>
      </c>
      <c r="Q56" s="2">
        <f t="shared" si="10"/>
        <v>37856.970999999998</v>
      </c>
    </row>
    <row r="57" spans="1:32" x14ac:dyDescent="0.2">
      <c r="A57" s="34" t="s">
        <v>55</v>
      </c>
      <c r="B57" s="35" t="s">
        <v>43</v>
      </c>
      <c r="C57" s="34">
        <v>52875.471519999999</v>
      </c>
      <c r="D57" s="34" t="s">
        <v>56</v>
      </c>
      <c r="E57" s="32">
        <f t="shared" si="7"/>
        <v>13043.00385867317</v>
      </c>
      <c r="F57">
        <f t="shared" si="8"/>
        <v>13043</v>
      </c>
      <c r="O57">
        <f t="shared" ca="1" si="9"/>
        <v>-3.421510828463275E-3</v>
      </c>
      <c r="Q57" s="2">
        <f t="shared" si="10"/>
        <v>37856.971519999999</v>
      </c>
      <c r="R57" s="31">
        <v>5.9320000073057599E-3</v>
      </c>
    </row>
    <row r="58" spans="1:32" x14ac:dyDescent="0.2">
      <c r="A58" s="36" t="s">
        <v>42</v>
      </c>
      <c r="B58" s="37" t="s">
        <v>43</v>
      </c>
      <c r="C58" s="33">
        <v>53341.268499999998</v>
      </c>
      <c r="D58" s="33">
        <v>2.0000000000000001E-4</v>
      </c>
      <c r="E58" s="32">
        <f t="shared" si="7"/>
        <v>13345.997504742032</v>
      </c>
      <c r="F58">
        <f t="shared" si="8"/>
        <v>13346</v>
      </c>
      <c r="G58">
        <f t="shared" ref="G58:G72" si="11">+C58-(C$7+F58*C$8)</f>
        <v>-3.8359999962267466E-3</v>
      </c>
      <c r="K58">
        <f>+G58</f>
        <v>-3.8359999962267466E-3</v>
      </c>
      <c r="O58">
        <f t="shared" ca="1" si="9"/>
        <v>-3.3898973303921791E-3</v>
      </c>
      <c r="Q58" s="2">
        <f t="shared" si="10"/>
        <v>38322.768499999998</v>
      </c>
      <c r="R58" s="31"/>
    </row>
    <row r="59" spans="1:32" x14ac:dyDescent="0.2">
      <c r="A59" s="36" t="s">
        <v>41</v>
      </c>
      <c r="B59" s="38"/>
      <c r="C59" s="33">
        <v>53653.342199999999</v>
      </c>
      <c r="D59" s="33">
        <v>1.2999999999999999E-3</v>
      </c>
      <c r="E59" s="32">
        <f t="shared" si="7"/>
        <v>13548.996562840694</v>
      </c>
      <c r="F59">
        <f t="shared" si="8"/>
        <v>13549</v>
      </c>
      <c r="G59">
        <f t="shared" si="11"/>
        <v>-5.2839999989373609E-3</v>
      </c>
      <c r="J59">
        <f>+G59</f>
        <v>-5.2839999989373609E-3</v>
      </c>
      <c r="O59">
        <f t="shared" ca="1" si="9"/>
        <v>-3.3687173300343165E-3</v>
      </c>
      <c r="Q59" s="2">
        <f t="shared" si="10"/>
        <v>38634.842199999999</v>
      </c>
      <c r="R59" s="31"/>
    </row>
    <row r="60" spans="1:32" x14ac:dyDescent="0.2">
      <c r="A60" s="36" t="s">
        <v>49</v>
      </c>
      <c r="B60" s="39" t="s">
        <v>43</v>
      </c>
      <c r="C60" s="33">
        <v>54062.270900000003</v>
      </c>
      <c r="D60" s="33">
        <v>2.8999999999999998E-3</v>
      </c>
      <c r="E60" s="32">
        <f t="shared" si="7"/>
        <v>13814.998282721319</v>
      </c>
      <c r="F60">
        <f t="shared" si="8"/>
        <v>13815</v>
      </c>
      <c r="G60">
        <f t="shared" si="11"/>
        <v>-2.6399999915156513E-3</v>
      </c>
      <c r="J60">
        <f>+G60</f>
        <v>-2.6399999915156513E-3</v>
      </c>
      <c r="O60">
        <f t="shared" ca="1" si="9"/>
        <v>-3.3409642261171169E-3</v>
      </c>
      <c r="Q60" s="2">
        <f t="shared" si="10"/>
        <v>39043.770900000003</v>
      </c>
      <c r="R60" s="31"/>
    </row>
    <row r="61" spans="1:32" x14ac:dyDescent="0.2">
      <c r="A61" s="56" t="s">
        <v>205</v>
      </c>
      <c r="B61" s="58" t="s">
        <v>43</v>
      </c>
      <c r="C61" s="57">
        <v>54337.448100000001</v>
      </c>
      <c r="D61" s="57" t="s">
        <v>56</v>
      </c>
      <c r="E61" s="32">
        <f t="shared" si="7"/>
        <v>13993.996744976313</v>
      </c>
      <c r="F61">
        <f t="shared" si="8"/>
        <v>13994</v>
      </c>
      <c r="G61">
        <f t="shared" si="11"/>
        <v>-5.0039999987347983E-3</v>
      </c>
      <c r="I61">
        <f>+G61</f>
        <v>-5.0039999987347983E-3</v>
      </c>
      <c r="O61">
        <f t="shared" ca="1" si="9"/>
        <v>-3.3222882652104296E-3</v>
      </c>
      <c r="Q61" s="2">
        <f t="shared" si="10"/>
        <v>39318.948100000001</v>
      </c>
    </row>
    <row r="62" spans="1:32" x14ac:dyDescent="0.2">
      <c r="A62" s="56" t="s">
        <v>210</v>
      </c>
      <c r="B62" s="58" t="s">
        <v>43</v>
      </c>
      <c r="C62" s="57">
        <v>54706.405400000003</v>
      </c>
      <c r="D62" s="57" t="s">
        <v>56</v>
      </c>
      <c r="E62" s="32">
        <f t="shared" si="7"/>
        <v>14233.997694683467</v>
      </c>
      <c r="F62">
        <f t="shared" si="8"/>
        <v>14234</v>
      </c>
      <c r="G62">
        <f t="shared" si="11"/>
        <v>-3.5439999919617549E-3</v>
      </c>
      <c r="I62">
        <f>+G62</f>
        <v>-3.5439999919617549E-3</v>
      </c>
      <c r="O62">
        <f t="shared" ca="1" si="9"/>
        <v>-3.2972478706986708E-3</v>
      </c>
      <c r="Q62" s="2">
        <f t="shared" si="10"/>
        <v>39687.905400000003</v>
      </c>
    </row>
    <row r="63" spans="1:32" x14ac:dyDescent="0.2">
      <c r="A63" s="56" t="s">
        <v>215</v>
      </c>
      <c r="B63" s="58" t="s">
        <v>43</v>
      </c>
      <c r="C63" s="57">
        <v>55041.5406</v>
      </c>
      <c r="D63" s="57" t="s">
        <v>56</v>
      </c>
      <c r="E63" s="32">
        <f t="shared" si="7"/>
        <v>14451.997897634581</v>
      </c>
      <c r="F63">
        <f t="shared" si="8"/>
        <v>14452</v>
      </c>
      <c r="G63">
        <f t="shared" si="11"/>
        <v>-3.2319999954779632E-3</v>
      </c>
      <c r="I63">
        <f>+G63</f>
        <v>-3.2319999954779632E-3</v>
      </c>
      <c r="O63">
        <f t="shared" ca="1" si="9"/>
        <v>-3.2745028456838228E-3</v>
      </c>
      <c r="Q63" s="2">
        <f t="shared" si="10"/>
        <v>40023.0406</v>
      </c>
    </row>
    <row r="64" spans="1:32" x14ac:dyDescent="0.2">
      <c r="A64" s="56" t="s">
        <v>215</v>
      </c>
      <c r="B64" s="58" t="s">
        <v>43</v>
      </c>
      <c r="C64" s="57">
        <v>55075.361599999997</v>
      </c>
      <c r="D64" s="57" t="s">
        <v>56</v>
      </c>
      <c r="E64" s="32">
        <f t="shared" si="7"/>
        <v>14473.997928857829</v>
      </c>
      <c r="F64">
        <f t="shared" si="8"/>
        <v>14474</v>
      </c>
      <c r="G64">
        <f t="shared" si="11"/>
        <v>-3.1839999937801622E-3</v>
      </c>
      <c r="I64">
        <f>+G64</f>
        <v>-3.1839999937801622E-3</v>
      </c>
      <c r="O64">
        <f t="shared" ca="1" si="9"/>
        <v>-3.272207476186912E-3</v>
      </c>
      <c r="Q64" s="2">
        <f t="shared" si="10"/>
        <v>40056.861599999997</v>
      </c>
    </row>
    <row r="65" spans="1:18" x14ac:dyDescent="0.2">
      <c r="A65" s="34" t="s">
        <v>53</v>
      </c>
      <c r="B65" s="35" t="s">
        <v>43</v>
      </c>
      <c r="C65" s="34">
        <v>55155.301599999999</v>
      </c>
      <c r="D65" s="34">
        <v>1.1999999999999999E-3</v>
      </c>
      <c r="E65" s="32">
        <f t="shared" si="7"/>
        <v>14525.99764784859</v>
      </c>
      <c r="F65">
        <f t="shared" si="8"/>
        <v>14526</v>
      </c>
      <c r="G65">
        <f t="shared" si="11"/>
        <v>-3.6159999945084564E-3</v>
      </c>
      <c r="J65">
        <f>+G65</f>
        <v>-3.6159999945084564E-3</v>
      </c>
      <c r="O65">
        <f t="shared" ca="1" si="9"/>
        <v>-3.2667820573760308E-3</v>
      </c>
      <c r="Q65" s="2">
        <f t="shared" si="10"/>
        <v>40136.801599999999</v>
      </c>
      <c r="R65" s="31"/>
    </row>
    <row r="66" spans="1:18" x14ac:dyDescent="0.2">
      <c r="A66" s="34" t="s">
        <v>54</v>
      </c>
      <c r="B66" s="35" t="s">
        <v>43</v>
      </c>
      <c r="C66" s="34">
        <v>55759.467100000002</v>
      </c>
      <c r="D66" s="34">
        <v>4.1000000000000003E-3</v>
      </c>
      <c r="E66" s="32">
        <f t="shared" si="7"/>
        <v>14918.997850799709</v>
      </c>
      <c r="F66">
        <f t="shared" si="8"/>
        <v>14919</v>
      </c>
      <c r="G66">
        <f t="shared" si="11"/>
        <v>-3.3039999907487072E-3</v>
      </c>
      <c r="J66">
        <f>+G66</f>
        <v>-3.3039999907487072E-3</v>
      </c>
      <c r="O66">
        <f t="shared" ca="1" si="9"/>
        <v>-3.2257784113630256E-3</v>
      </c>
      <c r="Q66" s="2">
        <f t="shared" si="10"/>
        <v>40740.967100000002</v>
      </c>
      <c r="R66" s="31"/>
    </row>
    <row r="67" spans="1:18" x14ac:dyDescent="0.2">
      <c r="A67" s="56" t="s">
        <v>235</v>
      </c>
      <c r="B67" s="58" t="s">
        <v>43</v>
      </c>
      <c r="C67" s="57">
        <v>55796.362800000003</v>
      </c>
      <c r="D67" s="57" t="s">
        <v>56</v>
      </c>
      <c r="E67" s="32">
        <f t="shared" si="7"/>
        <v>14942.997926255895</v>
      </c>
      <c r="F67">
        <f t="shared" si="8"/>
        <v>14943</v>
      </c>
      <c r="G67">
        <f t="shared" si="11"/>
        <v>-3.1879999878583476E-3</v>
      </c>
      <c r="I67">
        <f>+G67</f>
        <v>-3.1879999878583476E-3</v>
      </c>
      <c r="O67">
        <f t="shared" ca="1" si="9"/>
        <v>-3.2232743719118493E-3</v>
      </c>
      <c r="Q67" s="2">
        <f t="shared" si="10"/>
        <v>40777.862800000003</v>
      </c>
    </row>
    <row r="68" spans="1:18" x14ac:dyDescent="0.2">
      <c r="A68" s="56" t="s">
        <v>235</v>
      </c>
      <c r="B68" s="58" t="s">
        <v>43</v>
      </c>
      <c r="C68" s="57">
        <v>55799.437899999997</v>
      </c>
      <c r="D68" s="57" t="s">
        <v>56</v>
      </c>
      <c r="E68" s="32">
        <f t="shared" si="7"/>
        <v>14944.998230682568</v>
      </c>
      <c r="F68">
        <f t="shared" si="8"/>
        <v>14945</v>
      </c>
      <c r="G68">
        <f t="shared" si="11"/>
        <v>-2.719999996770639E-3</v>
      </c>
      <c r="I68">
        <f>+G68</f>
        <v>-2.719999996770639E-3</v>
      </c>
      <c r="O68">
        <f t="shared" ca="1" si="9"/>
        <v>-3.2230657019575847E-3</v>
      </c>
      <c r="Q68" s="2">
        <f t="shared" si="10"/>
        <v>40780.937899999997</v>
      </c>
    </row>
    <row r="69" spans="1:18" x14ac:dyDescent="0.2">
      <c r="A69" s="56" t="s">
        <v>235</v>
      </c>
      <c r="B69" s="58" t="s">
        <v>43</v>
      </c>
      <c r="C69" s="57">
        <v>55839.407599999999</v>
      </c>
      <c r="D69" s="57" t="s">
        <v>56</v>
      </c>
      <c r="E69" s="32">
        <f t="shared" si="7"/>
        <v>14970.997895032644</v>
      </c>
      <c r="F69">
        <f t="shared" si="8"/>
        <v>14971</v>
      </c>
      <c r="G69">
        <f t="shared" si="11"/>
        <v>-3.2359999968321063E-3</v>
      </c>
      <c r="I69">
        <f>+G69</f>
        <v>-3.2359999968321063E-3</v>
      </c>
      <c r="O69">
        <f t="shared" ca="1" si="9"/>
        <v>-3.2203529925521439E-3</v>
      </c>
      <c r="Q69" s="2">
        <f t="shared" si="10"/>
        <v>40820.907599999999</v>
      </c>
    </row>
    <row r="70" spans="1:18" x14ac:dyDescent="0.2">
      <c r="A70" s="56" t="s">
        <v>235</v>
      </c>
      <c r="B70" s="58" t="s">
        <v>43</v>
      </c>
      <c r="C70" s="57">
        <v>55879.377699999997</v>
      </c>
      <c r="D70" s="57" t="s">
        <v>56</v>
      </c>
      <c r="E70" s="32">
        <f t="shared" si="7"/>
        <v>14996.997819576458</v>
      </c>
      <c r="F70">
        <f t="shared" si="8"/>
        <v>14997</v>
      </c>
      <c r="G70">
        <f t="shared" si="11"/>
        <v>-3.3519999997224659E-3</v>
      </c>
      <c r="I70">
        <f>+G70</f>
        <v>-3.3519999997224659E-3</v>
      </c>
      <c r="O70">
        <f t="shared" ca="1" si="9"/>
        <v>-3.2176402831467039E-3</v>
      </c>
      <c r="Q70" s="2">
        <f t="shared" si="10"/>
        <v>40860.877699999997</v>
      </c>
    </row>
    <row r="71" spans="1:18" x14ac:dyDescent="0.2">
      <c r="A71" s="59" t="s">
        <v>248</v>
      </c>
      <c r="B71" s="60" t="s">
        <v>43</v>
      </c>
      <c r="C71" s="61">
        <v>57201.47</v>
      </c>
      <c r="D71" s="67">
        <v>2.0000000000000001E-4</v>
      </c>
      <c r="E71" s="32">
        <f t="shared" si="7"/>
        <v>15856.998170838009</v>
      </c>
      <c r="F71">
        <f t="shared" si="8"/>
        <v>15857</v>
      </c>
      <c r="G71">
        <f t="shared" si="11"/>
        <v>-2.8119999915361404E-3</v>
      </c>
      <c r="K71">
        <f t="shared" ref="K67:K72" si="12">+G71</f>
        <v>-2.8119999915361404E-3</v>
      </c>
      <c r="O71">
        <f t="shared" ca="1" si="9"/>
        <v>-3.1279122028129002E-3</v>
      </c>
      <c r="Q71" s="2">
        <f t="shared" si="10"/>
        <v>42182.97</v>
      </c>
      <c r="R71" s="31"/>
    </row>
    <row r="72" spans="1:18" x14ac:dyDescent="0.2">
      <c r="A72" s="62" t="s">
        <v>247</v>
      </c>
      <c r="B72" s="63" t="s">
        <v>43</v>
      </c>
      <c r="C72" s="64">
        <v>57656.518559999997</v>
      </c>
      <c r="D72" s="64">
        <v>2.9999999999999997E-4</v>
      </c>
      <c r="E72" s="32">
        <f t="shared" si="7"/>
        <v>16153.000137902683</v>
      </c>
      <c r="F72">
        <f t="shared" si="8"/>
        <v>16153</v>
      </c>
      <c r="G72">
        <f t="shared" si="11"/>
        <v>2.119999990100041E-4</v>
      </c>
      <c r="K72">
        <f t="shared" si="12"/>
        <v>2.119999990100041E-4</v>
      </c>
      <c r="O72">
        <f t="shared" ca="1" si="9"/>
        <v>-3.0970290495817309E-3</v>
      </c>
      <c r="Q72" s="2">
        <f t="shared" si="10"/>
        <v>42638.018559999997</v>
      </c>
    </row>
    <row r="73" spans="1:18" x14ac:dyDescent="0.2">
      <c r="A73" s="65" t="s">
        <v>249</v>
      </c>
      <c r="B73" s="66" t="s">
        <v>43</v>
      </c>
      <c r="C73" s="68">
        <v>59101.589899999999</v>
      </c>
      <c r="D73" s="69">
        <v>3.5000000000000001E-3</v>
      </c>
      <c r="E73" s="32">
        <f t="shared" ref="E73" si="13">+(C73-C$7)/C$8</f>
        <v>17092.996430141888</v>
      </c>
      <c r="F73">
        <f t="shared" ref="F73" si="14">ROUND(2*E73,0)/2</f>
        <v>17093</v>
      </c>
      <c r="G73">
        <f t="shared" ref="G73" si="15">+C73-(C$7+F73*C$8)</f>
        <v>-5.487999995239079E-3</v>
      </c>
      <c r="K73">
        <f t="shared" ref="K73" si="16">+G73</f>
        <v>-5.487999995239079E-3</v>
      </c>
      <c r="O73">
        <f t="shared" ref="O73" ca="1" si="17">+C$11+C$12*$F73</f>
        <v>-2.9989541710773414E-3</v>
      </c>
      <c r="Q73" s="2">
        <f t="shared" ref="Q73" si="18">+C73-15018.5</f>
        <v>44083.089899999999</v>
      </c>
    </row>
    <row r="74" spans="1:18" x14ac:dyDescent="0.2">
      <c r="B74" s="14"/>
      <c r="C74" s="11"/>
      <c r="D74" s="11"/>
    </row>
    <row r="75" spans="1:18" x14ac:dyDescent="0.2">
      <c r="B75" s="14"/>
      <c r="C75" s="11"/>
      <c r="D75" s="11"/>
    </row>
    <row r="76" spans="1:18" x14ac:dyDescent="0.2">
      <c r="B76" s="14"/>
      <c r="C76" s="11"/>
      <c r="D76" s="11"/>
    </row>
    <row r="77" spans="1:18" x14ac:dyDescent="0.2">
      <c r="B77" s="14"/>
      <c r="C77" s="11"/>
      <c r="D77" s="11"/>
    </row>
    <row r="78" spans="1:18" x14ac:dyDescent="0.2">
      <c r="B78" s="14"/>
      <c r="C78" s="11"/>
      <c r="D78" s="11"/>
    </row>
    <row r="79" spans="1:18" x14ac:dyDescent="0.2">
      <c r="B79" s="14"/>
      <c r="C79" s="11"/>
      <c r="D79" s="11"/>
    </row>
    <row r="80" spans="1:18" x14ac:dyDescent="0.2">
      <c r="B80" s="14"/>
      <c r="C80" s="11"/>
      <c r="D80" s="11"/>
    </row>
    <row r="81" spans="2:4" x14ac:dyDescent="0.2">
      <c r="B81" s="14"/>
      <c r="C81" s="11"/>
      <c r="D81" s="11"/>
    </row>
    <row r="82" spans="2:4" x14ac:dyDescent="0.2">
      <c r="B82" s="14"/>
      <c r="C82" s="11"/>
      <c r="D82" s="11"/>
    </row>
    <row r="83" spans="2:4" x14ac:dyDescent="0.2">
      <c r="B83" s="14"/>
      <c r="C83" s="11"/>
      <c r="D83" s="11"/>
    </row>
    <row r="84" spans="2:4" x14ac:dyDescent="0.2">
      <c r="B84" s="14"/>
      <c r="C84" s="11"/>
      <c r="D84" s="11"/>
    </row>
    <row r="85" spans="2:4" x14ac:dyDescent="0.2">
      <c r="B85" s="14"/>
      <c r="C85" s="11"/>
      <c r="D85" s="11"/>
    </row>
    <row r="86" spans="2:4" x14ac:dyDescent="0.2">
      <c r="B86" s="14"/>
      <c r="C86" s="11"/>
      <c r="D86" s="11"/>
    </row>
    <row r="87" spans="2:4" x14ac:dyDescent="0.2">
      <c r="B87" s="14"/>
      <c r="C87" s="11"/>
      <c r="D87" s="11"/>
    </row>
    <row r="88" spans="2:4" x14ac:dyDescent="0.2">
      <c r="B88" s="14"/>
      <c r="C88" s="11"/>
      <c r="D88" s="11"/>
    </row>
    <row r="89" spans="2:4" x14ac:dyDescent="0.2">
      <c r="B89" s="14"/>
      <c r="C89" s="11"/>
      <c r="D89" s="11"/>
    </row>
    <row r="90" spans="2:4" x14ac:dyDescent="0.2">
      <c r="B90" s="14"/>
      <c r="C90" s="11"/>
      <c r="D90" s="11"/>
    </row>
    <row r="91" spans="2:4" x14ac:dyDescent="0.2">
      <c r="B91" s="14"/>
      <c r="C91" s="11"/>
      <c r="D91" s="11"/>
    </row>
    <row r="92" spans="2:4" x14ac:dyDescent="0.2">
      <c r="B92" s="14"/>
      <c r="C92" s="11"/>
      <c r="D92" s="11"/>
    </row>
    <row r="93" spans="2:4" x14ac:dyDescent="0.2">
      <c r="B93" s="14"/>
      <c r="C93" s="11"/>
      <c r="D93" s="11"/>
    </row>
    <row r="94" spans="2:4" x14ac:dyDescent="0.2">
      <c r="B94" s="14"/>
      <c r="C94" s="11"/>
      <c r="D94" s="11"/>
    </row>
    <row r="95" spans="2:4" x14ac:dyDescent="0.2">
      <c r="B95" s="14"/>
      <c r="C95" s="11"/>
      <c r="D95" s="11"/>
    </row>
    <row r="96" spans="2:4" x14ac:dyDescent="0.2">
      <c r="B96" s="14"/>
      <c r="C96" s="11"/>
      <c r="D96" s="11"/>
    </row>
    <row r="97" spans="2:4" x14ac:dyDescent="0.2">
      <c r="B97" s="14"/>
      <c r="C97" s="11"/>
      <c r="D97" s="11"/>
    </row>
    <row r="98" spans="2:4" x14ac:dyDescent="0.2">
      <c r="B98" s="14"/>
      <c r="C98" s="11"/>
      <c r="D98" s="11"/>
    </row>
    <row r="99" spans="2:4" x14ac:dyDescent="0.2">
      <c r="B99" s="14"/>
      <c r="C99" s="11"/>
      <c r="D99" s="11"/>
    </row>
    <row r="100" spans="2:4" x14ac:dyDescent="0.2">
      <c r="B100" s="14"/>
      <c r="C100" s="11"/>
      <c r="D100" s="11"/>
    </row>
    <row r="101" spans="2:4" x14ac:dyDescent="0.2">
      <c r="B101" s="14"/>
      <c r="C101" s="11"/>
      <c r="D101" s="11"/>
    </row>
    <row r="102" spans="2:4" x14ac:dyDescent="0.2">
      <c r="B102" s="14"/>
      <c r="C102" s="11"/>
      <c r="D102" s="11"/>
    </row>
    <row r="103" spans="2:4" x14ac:dyDescent="0.2">
      <c r="B103" s="14"/>
      <c r="C103" s="11"/>
      <c r="D103" s="11"/>
    </row>
    <row r="104" spans="2:4" x14ac:dyDescent="0.2">
      <c r="B104" s="14"/>
      <c r="C104" s="11"/>
      <c r="D104" s="11"/>
    </row>
    <row r="105" spans="2:4" x14ac:dyDescent="0.2">
      <c r="B105" s="14"/>
      <c r="C105" s="11"/>
      <c r="D105" s="11"/>
    </row>
    <row r="106" spans="2:4" x14ac:dyDescent="0.2">
      <c r="B106" s="14"/>
      <c r="C106" s="11"/>
      <c r="D106" s="11"/>
    </row>
    <row r="107" spans="2:4" x14ac:dyDescent="0.2">
      <c r="B107" s="14"/>
      <c r="C107" s="11"/>
      <c r="D107" s="11"/>
    </row>
    <row r="108" spans="2:4" x14ac:dyDescent="0.2">
      <c r="B108" s="14"/>
      <c r="C108" s="11"/>
      <c r="D108" s="11"/>
    </row>
    <row r="109" spans="2:4" x14ac:dyDescent="0.2">
      <c r="B109" s="14"/>
      <c r="C109" s="11"/>
      <c r="D109" s="11"/>
    </row>
    <row r="110" spans="2:4" x14ac:dyDescent="0.2">
      <c r="B110" s="14"/>
      <c r="C110" s="11"/>
      <c r="D110" s="11"/>
    </row>
    <row r="111" spans="2:4" x14ac:dyDescent="0.2">
      <c r="B111" s="14"/>
      <c r="C111" s="11"/>
      <c r="D111" s="11"/>
    </row>
    <row r="112" spans="2:4" x14ac:dyDescent="0.2">
      <c r="B112" s="14"/>
      <c r="C112" s="11"/>
      <c r="D112" s="11"/>
    </row>
    <row r="113" spans="2:4" x14ac:dyDescent="0.2">
      <c r="B113" s="14"/>
      <c r="C113" s="11"/>
      <c r="D113" s="11"/>
    </row>
    <row r="114" spans="2:4" x14ac:dyDescent="0.2">
      <c r="B114" s="14"/>
      <c r="C114" s="11"/>
      <c r="D114" s="11"/>
    </row>
    <row r="115" spans="2:4" x14ac:dyDescent="0.2">
      <c r="C115" s="11"/>
      <c r="D115" s="11"/>
    </row>
    <row r="116" spans="2:4" x14ac:dyDescent="0.2">
      <c r="C116" s="11"/>
      <c r="D116" s="11"/>
    </row>
    <row r="117" spans="2:4" x14ac:dyDescent="0.2">
      <c r="C117" s="11"/>
      <c r="D117" s="11"/>
    </row>
    <row r="118" spans="2:4" x14ac:dyDescent="0.2">
      <c r="C118" s="11"/>
      <c r="D118" s="11"/>
    </row>
    <row r="119" spans="2:4" x14ac:dyDescent="0.2">
      <c r="C119" s="11"/>
      <c r="D119" s="11"/>
    </row>
    <row r="120" spans="2:4" x14ac:dyDescent="0.2">
      <c r="C120" s="11"/>
      <c r="D120" s="11"/>
    </row>
    <row r="121" spans="2:4" x14ac:dyDescent="0.2">
      <c r="C121" s="11"/>
      <c r="D121" s="11"/>
    </row>
    <row r="122" spans="2:4" x14ac:dyDescent="0.2">
      <c r="C122" s="11"/>
      <c r="D122" s="11"/>
    </row>
    <row r="123" spans="2:4" x14ac:dyDescent="0.2">
      <c r="C123" s="11"/>
      <c r="D123" s="11"/>
    </row>
    <row r="124" spans="2:4" x14ac:dyDescent="0.2">
      <c r="C124" s="11"/>
      <c r="D124" s="11"/>
    </row>
    <row r="125" spans="2:4" x14ac:dyDescent="0.2">
      <c r="C125" s="11"/>
      <c r="D125" s="11"/>
    </row>
    <row r="126" spans="2:4" x14ac:dyDescent="0.2">
      <c r="C126" s="11"/>
      <c r="D126" s="11"/>
    </row>
    <row r="127" spans="2:4" x14ac:dyDescent="0.2">
      <c r="C127" s="11"/>
      <c r="D127" s="11"/>
    </row>
    <row r="128" spans="2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  <row r="2565" spans="3:4" x14ac:dyDescent="0.2">
      <c r="C2565" s="11"/>
      <c r="D2565" s="11"/>
    </row>
    <row r="2566" spans="3:4" x14ac:dyDescent="0.2">
      <c r="C2566" s="11"/>
      <c r="D2566" s="11"/>
    </row>
    <row r="2567" spans="3:4" x14ac:dyDescent="0.2">
      <c r="C2567" s="11"/>
      <c r="D2567" s="11"/>
    </row>
    <row r="2568" spans="3:4" x14ac:dyDescent="0.2">
      <c r="C2568" s="11"/>
      <c r="D2568" s="11"/>
    </row>
    <row r="2569" spans="3:4" x14ac:dyDescent="0.2">
      <c r="C2569" s="11"/>
      <c r="D2569" s="11"/>
    </row>
    <row r="2570" spans="3:4" x14ac:dyDescent="0.2">
      <c r="C2570" s="11"/>
      <c r="D2570" s="11"/>
    </row>
    <row r="2571" spans="3:4" x14ac:dyDescent="0.2">
      <c r="C2571" s="11"/>
      <c r="D2571" s="11"/>
    </row>
    <row r="2572" spans="3:4" x14ac:dyDescent="0.2">
      <c r="C2572" s="11"/>
      <c r="D2572" s="11"/>
    </row>
    <row r="2573" spans="3:4" x14ac:dyDescent="0.2">
      <c r="C2573" s="11"/>
      <c r="D2573" s="11"/>
    </row>
    <row r="2574" spans="3:4" x14ac:dyDescent="0.2">
      <c r="C2574" s="11"/>
      <c r="D2574" s="11"/>
    </row>
    <row r="2575" spans="3:4" x14ac:dyDescent="0.2">
      <c r="C2575" s="11"/>
      <c r="D2575" s="11"/>
    </row>
    <row r="2576" spans="3:4" x14ac:dyDescent="0.2">
      <c r="C2576" s="11"/>
      <c r="D2576" s="11"/>
    </row>
    <row r="2577" spans="3:4" x14ac:dyDescent="0.2">
      <c r="C2577" s="11"/>
      <c r="D2577" s="11"/>
    </row>
    <row r="2578" spans="3:4" x14ac:dyDescent="0.2">
      <c r="C2578" s="11"/>
      <c r="D2578" s="11"/>
    </row>
    <row r="2579" spans="3:4" x14ac:dyDescent="0.2">
      <c r="C2579" s="11"/>
      <c r="D2579" s="11"/>
    </row>
    <row r="2580" spans="3:4" x14ac:dyDescent="0.2">
      <c r="C2580" s="11"/>
      <c r="D2580" s="11"/>
    </row>
    <row r="2581" spans="3:4" x14ac:dyDescent="0.2">
      <c r="C2581" s="11"/>
      <c r="D2581" s="11"/>
    </row>
    <row r="2582" spans="3:4" x14ac:dyDescent="0.2">
      <c r="C2582" s="11"/>
      <c r="D2582" s="11"/>
    </row>
    <row r="2583" spans="3:4" x14ac:dyDescent="0.2">
      <c r="C2583" s="11"/>
      <c r="D2583" s="11"/>
    </row>
    <row r="2584" spans="3:4" x14ac:dyDescent="0.2">
      <c r="C2584" s="11"/>
      <c r="D2584" s="11"/>
    </row>
    <row r="2585" spans="3:4" x14ac:dyDescent="0.2">
      <c r="C2585" s="11"/>
      <c r="D2585" s="11"/>
    </row>
    <row r="2586" spans="3:4" x14ac:dyDescent="0.2">
      <c r="C2586" s="11"/>
      <c r="D2586" s="11"/>
    </row>
    <row r="2587" spans="3:4" x14ac:dyDescent="0.2">
      <c r="C2587" s="11"/>
      <c r="D2587" s="11"/>
    </row>
    <row r="2588" spans="3:4" x14ac:dyDescent="0.2">
      <c r="C2588" s="11"/>
      <c r="D2588" s="11"/>
    </row>
    <row r="2589" spans="3:4" x14ac:dyDescent="0.2">
      <c r="C2589" s="11"/>
      <c r="D2589" s="11"/>
    </row>
    <row r="2590" spans="3:4" x14ac:dyDescent="0.2">
      <c r="C2590" s="11"/>
      <c r="D2590" s="11"/>
    </row>
    <row r="2591" spans="3:4" x14ac:dyDescent="0.2">
      <c r="C2591" s="11"/>
      <c r="D2591" s="11"/>
    </row>
    <row r="2592" spans="3:4" x14ac:dyDescent="0.2">
      <c r="C2592" s="11"/>
      <c r="D2592" s="11"/>
    </row>
    <row r="2593" spans="3:4" x14ac:dyDescent="0.2">
      <c r="C2593" s="11"/>
      <c r="D2593" s="11"/>
    </row>
    <row r="2594" spans="3:4" x14ac:dyDescent="0.2">
      <c r="C2594" s="11"/>
      <c r="D2594" s="11"/>
    </row>
    <row r="2595" spans="3:4" x14ac:dyDescent="0.2">
      <c r="C2595" s="11"/>
      <c r="D2595" s="11"/>
    </row>
    <row r="2596" spans="3:4" x14ac:dyDescent="0.2">
      <c r="C2596" s="11"/>
      <c r="D2596" s="11"/>
    </row>
    <row r="2597" spans="3:4" x14ac:dyDescent="0.2">
      <c r="C2597" s="11"/>
      <c r="D2597" s="11"/>
    </row>
    <row r="2598" spans="3:4" x14ac:dyDescent="0.2">
      <c r="C2598" s="11"/>
      <c r="D2598" s="11"/>
    </row>
    <row r="2599" spans="3:4" x14ac:dyDescent="0.2">
      <c r="C2599" s="11"/>
      <c r="D2599" s="11"/>
    </row>
    <row r="2600" spans="3:4" x14ac:dyDescent="0.2">
      <c r="C2600" s="11"/>
      <c r="D2600" s="11"/>
    </row>
    <row r="2601" spans="3:4" x14ac:dyDescent="0.2">
      <c r="C2601" s="11"/>
      <c r="D2601" s="11"/>
    </row>
    <row r="2602" spans="3:4" x14ac:dyDescent="0.2">
      <c r="C2602" s="11"/>
      <c r="D2602" s="11"/>
    </row>
    <row r="2603" spans="3:4" x14ac:dyDescent="0.2">
      <c r="C2603" s="11"/>
      <c r="D2603" s="11"/>
    </row>
    <row r="2604" spans="3:4" x14ac:dyDescent="0.2">
      <c r="C2604" s="11"/>
      <c r="D2604" s="11"/>
    </row>
    <row r="2605" spans="3:4" x14ac:dyDescent="0.2">
      <c r="C2605" s="11"/>
      <c r="D2605" s="11"/>
    </row>
    <row r="2606" spans="3:4" x14ac:dyDescent="0.2">
      <c r="C2606" s="11"/>
      <c r="D2606" s="11"/>
    </row>
    <row r="2607" spans="3:4" x14ac:dyDescent="0.2">
      <c r="C2607" s="11"/>
      <c r="D2607" s="11"/>
    </row>
    <row r="2608" spans="3:4" x14ac:dyDescent="0.2">
      <c r="C2608" s="11"/>
      <c r="D2608" s="11"/>
    </row>
    <row r="2609" spans="3:4" x14ac:dyDescent="0.2">
      <c r="C2609" s="11"/>
      <c r="D2609" s="11"/>
    </row>
    <row r="2610" spans="3:4" x14ac:dyDescent="0.2">
      <c r="C2610" s="11"/>
      <c r="D2610" s="11"/>
    </row>
    <row r="2611" spans="3:4" x14ac:dyDescent="0.2">
      <c r="C2611" s="11"/>
      <c r="D2611" s="11"/>
    </row>
    <row r="2612" spans="3:4" x14ac:dyDescent="0.2">
      <c r="C2612" s="11"/>
      <c r="D2612" s="11"/>
    </row>
    <row r="2613" spans="3:4" x14ac:dyDescent="0.2">
      <c r="C2613" s="11"/>
      <c r="D2613" s="11"/>
    </row>
    <row r="2614" spans="3:4" x14ac:dyDescent="0.2">
      <c r="C2614" s="11"/>
      <c r="D2614" s="11"/>
    </row>
    <row r="2615" spans="3:4" x14ac:dyDescent="0.2">
      <c r="C2615" s="11"/>
      <c r="D2615" s="11"/>
    </row>
    <row r="2616" spans="3:4" x14ac:dyDescent="0.2">
      <c r="C2616" s="11"/>
      <c r="D2616" s="11"/>
    </row>
    <row r="2617" spans="3:4" x14ac:dyDescent="0.2">
      <c r="C2617" s="11"/>
      <c r="D2617" s="11"/>
    </row>
    <row r="2618" spans="3:4" x14ac:dyDescent="0.2">
      <c r="C2618" s="11"/>
      <c r="D2618" s="11"/>
    </row>
    <row r="2619" spans="3:4" x14ac:dyDescent="0.2">
      <c r="C2619" s="11"/>
      <c r="D2619" s="11"/>
    </row>
    <row r="2620" spans="3:4" x14ac:dyDescent="0.2">
      <c r="C2620" s="11"/>
      <c r="D2620" s="11"/>
    </row>
    <row r="2621" spans="3:4" x14ac:dyDescent="0.2">
      <c r="C2621" s="11"/>
      <c r="D2621" s="11"/>
    </row>
    <row r="2622" spans="3:4" x14ac:dyDescent="0.2">
      <c r="C2622" s="11"/>
      <c r="D2622" s="11"/>
    </row>
    <row r="2623" spans="3:4" x14ac:dyDescent="0.2">
      <c r="C2623" s="11"/>
      <c r="D2623" s="11"/>
    </row>
    <row r="2624" spans="3:4" x14ac:dyDescent="0.2">
      <c r="C2624" s="11"/>
      <c r="D2624" s="11"/>
    </row>
    <row r="2625" spans="3:4" x14ac:dyDescent="0.2">
      <c r="C2625" s="11"/>
      <c r="D2625" s="11"/>
    </row>
    <row r="2626" spans="3:4" x14ac:dyDescent="0.2">
      <c r="C2626" s="11"/>
      <c r="D2626" s="11"/>
    </row>
    <row r="2627" spans="3:4" x14ac:dyDescent="0.2">
      <c r="C2627" s="11"/>
      <c r="D2627" s="11"/>
    </row>
    <row r="2628" spans="3:4" x14ac:dyDescent="0.2">
      <c r="C2628" s="11"/>
      <c r="D2628" s="11"/>
    </row>
    <row r="2629" spans="3:4" x14ac:dyDescent="0.2">
      <c r="C2629" s="11"/>
      <c r="D2629" s="11"/>
    </row>
    <row r="2630" spans="3:4" x14ac:dyDescent="0.2">
      <c r="C2630" s="11"/>
      <c r="D2630" s="11"/>
    </row>
    <row r="2631" spans="3:4" x14ac:dyDescent="0.2">
      <c r="C2631" s="11"/>
      <c r="D2631" s="11"/>
    </row>
    <row r="2632" spans="3:4" x14ac:dyDescent="0.2">
      <c r="C2632" s="11"/>
      <c r="D2632" s="11"/>
    </row>
    <row r="2633" spans="3:4" x14ac:dyDescent="0.2">
      <c r="C2633" s="11"/>
      <c r="D2633" s="11"/>
    </row>
    <row r="2634" spans="3:4" x14ac:dyDescent="0.2">
      <c r="C2634" s="11"/>
      <c r="D2634" s="11"/>
    </row>
    <row r="2635" spans="3:4" x14ac:dyDescent="0.2">
      <c r="C2635" s="11"/>
      <c r="D2635" s="11"/>
    </row>
    <row r="2636" spans="3:4" x14ac:dyDescent="0.2">
      <c r="C2636" s="11"/>
      <c r="D2636" s="11"/>
    </row>
    <row r="2637" spans="3:4" x14ac:dyDescent="0.2">
      <c r="C2637" s="11"/>
      <c r="D2637" s="11"/>
    </row>
    <row r="2638" spans="3:4" x14ac:dyDescent="0.2">
      <c r="C2638" s="11"/>
      <c r="D2638" s="11"/>
    </row>
    <row r="2639" spans="3:4" x14ac:dyDescent="0.2">
      <c r="C2639" s="11"/>
      <c r="D2639" s="11"/>
    </row>
    <row r="2640" spans="3:4" x14ac:dyDescent="0.2">
      <c r="C2640" s="11"/>
      <c r="D2640" s="11"/>
    </row>
    <row r="2641" spans="3:4" x14ac:dyDescent="0.2">
      <c r="C2641" s="11"/>
      <c r="D2641" s="11"/>
    </row>
    <row r="2642" spans="3:4" x14ac:dyDescent="0.2">
      <c r="C2642" s="11"/>
      <c r="D2642" s="11"/>
    </row>
    <row r="2643" spans="3:4" x14ac:dyDescent="0.2">
      <c r="C2643" s="11"/>
      <c r="D2643" s="11"/>
    </row>
    <row r="2644" spans="3:4" x14ac:dyDescent="0.2">
      <c r="C2644" s="11"/>
      <c r="D2644" s="11"/>
    </row>
    <row r="2645" spans="3:4" x14ac:dyDescent="0.2">
      <c r="C2645" s="11"/>
      <c r="D2645" s="11"/>
    </row>
    <row r="2646" spans="3:4" x14ac:dyDescent="0.2">
      <c r="C2646" s="11"/>
      <c r="D2646" s="11"/>
    </row>
    <row r="2647" spans="3:4" x14ac:dyDescent="0.2">
      <c r="C2647" s="11"/>
      <c r="D2647" s="11"/>
    </row>
    <row r="2648" spans="3:4" x14ac:dyDescent="0.2">
      <c r="C2648" s="11"/>
      <c r="D2648" s="11"/>
    </row>
    <row r="2649" spans="3:4" x14ac:dyDescent="0.2">
      <c r="C2649" s="11"/>
      <c r="D2649" s="11"/>
    </row>
    <row r="2650" spans="3:4" x14ac:dyDescent="0.2">
      <c r="C2650" s="11"/>
      <c r="D2650" s="11"/>
    </row>
    <row r="2651" spans="3:4" x14ac:dyDescent="0.2">
      <c r="C2651" s="11"/>
      <c r="D2651" s="11"/>
    </row>
    <row r="2652" spans="3:4" x14ac:dyDescent="0.2">
      <c r="C2652" s="11"/>
      <c r="D2652" s="11"/>
    </row>
    <row r="2653" spans="3:4" x14ac:dyDescent="0.2">
      <c r="C2653" s="11"/>
      <c r="D2653" s="11"/>
    </row>
    <row r="2654" spans="3:4" x14ac:dyDescent="0.2">
      <c r="C2654" s="11"/>
      <c r="D2654" s="11"/>
    </row>
    <row r="2655" spans="3:4" x14ac:dyDescent="0.2">
      <c r="C2655" s="11"/>
      <c r="D2655" s="11"/>
    </row>
    <row r="2656" spans="3:4" x14ac:dyDescent="0.2">
      <c r="C2656" s="11"/>
      <c r="D2656" s="11"/>
    </row>
    <row r="2657" spans="3:4" x14ac:dyDescent="0.2">
      <c r="C2657" s="11"/>
      <c r="D2657" s="11"/>
    </row>
    <row r="2658" spans="3:4" x14ac:dyDescent="0.2">
      <c r="C2658" s="11"/>
      <c r="D2658" s="11"/>
    </row>
    <row r="2659" spans="3:4" x14ac:dyDescent="0.2">
      <c r="C2659" s="11"/>
      <c r="D2659" s="11"/>
    </row>
    <row r="2660" spans="3:4" x14ac:dyDescent="0.2">
      <c r="C2660" s="11"/>
      <c r="D2660" s="11"/>
    </row>
    <row r="2661" spans="3:4" x14ac:dyDescent="0.2">
      <c r="C2661" s="11"/>
      <c r="D2661" s="11"/>
    </row>
    <row r="2662" spans="3:4" x14ac:dyDescent="0.2">
      <c r="C2662" s="11"/>
      <c r="D2662" s="11"/>
    </row>
    <row r="2663" spans="3:4" x14ac:dyDescent="0.2">
      <c r="C2663" s="11"/>
      <c r="D2663" s="11"/>
    </row>
    <row r="2664" spans="3:4" x14ac:dyDescent="0.2">
      <c r="C2664" s="11"/>
      <c r="D2664" s="11"/>
    </row>
    <row r="2665" spans="3:4" x14ac:dyDescent="0.2">
      <c r="C2665" s="11"/>
      <c r="D2665" s="11"/>
    </row>
    <row r="2666" spans="3:4" x14ac:dyDescent="0.2">
      <c r="C2666" s="11"/>
      <c r="D2666" s="11"/>
    </row>
    <row r="2667" spans="3:4" x14ac:dyDescent="0.2">
      <c r="C2667" s="11"/>
      <c r="D2667" s="11"/>
    </row>
    <row r="2668" spans="3:4" x14ac:dyDescent="0.2">
      <c r="C2668" s="11"/>
      <c r="D2668" s="11"/>
    </row>
    <row r="2669" spans="3:4" x14ac:dyDescent="0.2">
      <c r="C2669" s="11"/>
      <c r="D2669" s="11"/>
    </row>
    <row r="2670" spans="3:4" x14ac:dyDescent="0.2">
      <c r="C2670" s="11"/>
      <c r="D2670" s="11"/>
    </row>
    <row r="2671" spans="3:4" x14ac:dyDescent="0.2">
      <c r="C2671" s="11"/>
      <c r="D2671" s="11"/>
    </row>
    <row r="2672" spans="3:4" x14ac:dyDescent="0.2">
      <c r="C2672" s="11"/>
      <c r="D2672" s="11"/>
    </row>
    <row r="2673" spans="3:4" x14ac:dyDescent="0.2">
      <c r="C2673" s="11"/>
      <c r="D2673" s="11"/>
    </row>
    <row r="2674" spans="3:4" x14ac:dyDescent="0.2">
      <c r="C2674" s="11"/>
      <c r="D2674" s="11"/>
    </row>
    <row r="2675" spans="3:4" x14ac:dyDescent="0.2">
      <c r="C2675" s="11"/>
      <c r="D2675" s="11"/>
    </row>
    <row r="2676" spans="3:4" x14ac:dyDescent="0.2">
      <c r="C2676" s="11"/>
      <c r="D2676" s="11"/>
    </row>
    <row r="2677" spans="3:4" x14ac:dyDescent="0.2">
      <c r="C2677" s="11"/>
      <c r="D2677" s="11"/>
    </row>
    <row r="2678" spans="3:4" x14ac:dyDescent="0.2">
      <c r="C2678" s="11"/>
      <c r="D2678" s="11"/>
    </row>
    <row r="2679" spans="3:4" x14ac:dyDescent="0.2">
      <c r="C2679" s="11"/>
      <c r="D2679" s="11"/>
    </row>
    <row r="2680" spans="3:4" x14ac:dyDescent="0.2">
      <c r="C2680" s="11"/>
      <c r="D2680" s="11"/>
    </row>
    <row r="2681" spans="3:4" x14ac:dyDescent="0.2">
      <c r="C2681" s="11"/>
      <c r="D2681" s="11"/>
    </row>
    <row r="2682" spans="3:4" x14ac:dyDescent="0.2">
      <c r="C2682" s="11"/>
      <c r="D2682" s="11"/>
    </row>
    <row r="2683" spans="3:4" x14ac:dyDescent="0.2">
      <c r="C2683" s="11"/>
      <c r="D2683" s="11"/>
    </row>
    <row r="2684" spans="3:4" x14ac:dyDescent="0.2">
      <c r="C2684" s="11"/>
      <c r="D2684" s="11"/>
    </row>
    <row r="2685" spans="3:4" x14ac:dyDescent="0.2">
      <c r="C2685" s="11"/>
      <c r="D2685" s="11"/>
    </row>
    <row r="2686" spans="3:4" x14ac:dyDescent="0.2">
      <c r="C2686" s="11"/>
      <c r="D2686" s="11"/>
    </row>
    <row r="2687" spans="3:4" x14ac:dyDescent="0.2">
      <c r="C2687" s="11"/>
      <c r="D2687" s="11"/>
    </row>
    <row r="2688" spans="3:4" x14ac:dyDescent="0.2">
      <c r="C2688" s="11"/>
      <c r="D2688" s="11"/>
    </row>
    <row r="2689" spans="3:4" x14ac:dyDescent="0.2">
      <c r="C2689" s="11"/>
      <c r="D2689" s="11"/>
    </row>
    <row r="2690" spans="3:4" x14ac:dyDescent="0.2">
      <c r="C2690" s="11"/>
      <c r="D2690" s="11"/>
    </row>
    <row r="2691" spans="3:4" x14ac:dyDescent="0.2">
      <c r="C2691" s="11"/>
      <c r="D2691" s="11"/>
    </row>
    <row r="2692" spans="3:4" x14ac:dyDescent="0.2">
      <c r="C2692" s="11"/>
      <c r="D2692" s="11"/>
    </row>
    <row r="2693" spans="3:4" x14ac:dyDescent="0.2">
      <c r="C2693" s="11"/>
      <c r="D2693" s="11"/>
    </row>
    <row r="2694" spans="3:4" x14ac:dyDescent="0.2">
      <c r="C2694" s="11"/>
      <c r="D2694" s="11"/>
    </row>
    <row r="2695" spans="3:4" x14ac:dyDescent="0.2">
      <c r="C2695" s="11"/>
      <c r="D2695" s="11"/>
    </row>
    <row r="2696" spans="3:4" x14ac:dyDescent="0.2">
      <c r="C2696" s="11"/>
      <c r="D2696" s="11"/>
    </row>
    <row r="2697" spans="3:4" x14ac:dyDescent="0.2">
      <c r="C2697" s="11"/>
      <c r="D2697" s="11"/>
    </row>
    <row r="2698" spans="3:4" x14ac:dyDescent="0.2">
      <c r="C2698" s="11"/>
      <c r="D2698" s="11"/>
    </row>
    <row r="2699" spans="3:4" x14ac:dyDescent="0.2">
      <c r="C2699" s="11"/>
      <c r="D2699" s="11"/>
    </row>
    <row r="2700" spans="3:4" x14ac:dyDescent="0.2">
      <c r="C2700" s="11"/>
      <c r="D2700" s="11"/>
    </row>
    <row r="2701" spans="3:4" x14ac:dyDescent="0.2">
      <c r="C2701" s="11"/>
      <c r="D2701" s="11"/>
    </row>
    <row r="2702" spans="3:4" x14ac:dyDescent="0.2">
      <c r="C2702" s="11"/>
      <c r="D2702" s="11"/>
    </row>
    <row r="2703" spans="3:4" x14ac:dyDescent="0.2">
      <c r="C2703" s="11"/>
      <c r="D2703" s="11"/>
    </row>
    <row r="2704" spans="3:4" x14ac:dyDescent="0.2">
      <c r="C2704" s="11"/>
      <c r="D2704" s="11"/>
    </row>
    <row r="2705" spans="3:4" x14ac:dyDescent="0.2">
      <c r="C2705" s="11"/>
      <c r="D2705" s="11"/>
    </row>
    <row r="2706" spans="3:4" x14ac:dyDescent="0.2">
      <c r="C2706" s="11"/>
      <c r="D2706" s="11"/>
    </row>
    <row r="2707" spans="3:4" x14ac:dyDescent="0.2">
      <c r="C2707" s="11"/>
      <c r="D2707" s="11"/>
    </row>
    <row r="2708" spans="3:4" x14ac:dyDescent="0.2">
      <c r="C2708" s="11"/>
      <c r="D2708" s="11"/>
    </row>
    <row r="2709" spans="3:4" x14ac:dyDescent="0.2">
      <c r="C2709" s="11"/>
      <c r="D2709" s="11"/>
    </row>
    <row r="2710" spans="3:4" x14ac:dyDescent="0.2">
      <c r="C2710" s="11"/>
      <c r="D2710" s="11"/>
    </row>
    <row r="2711" spans="3:4" x14ac:dyDescent="0.2">
      <c r="C2711" s="11"/>
      <c r="D2711" s="11"/>
    </row>
    <row r="2712" spans="3:4" x14ac:dyDescent="0.2">
      <c r="C2712" s="11"/>
      <c r="D2712" s="11"/>
    </row>
    <row r="2713" spans="3:4" x14ac:dyDescent="0.2">
      <c r="C2713" s="11"/>
      <c r="D2713" s="11"/>
    </row>
    <row r="2714" spans="3:4" x14ac:dyDescent="0.2">
      <c r="C2714" s="11"/>
      <c r="D2714" s="11"/>
    </row>
    <row r="2715" spans="3:4" x14ac:dyDescent="0.2">
      <c r="C2715" s="11"/>
      <c r="D2715" s="11"/>
    </row>
    <row r="2716" spans="3:4" x14ac:dyDescent="0.2">
      <c r="C2716" s="11"/>
      <c r="D2716" s="11"/>
    </row>
    <row r="2717" spans="3:4" x14ac:dyDescent="0.2">
      <c r="C2717" s="11"/>
      <c r="D2717" s="11"/>
    </row>
    <row r="2718" spans="3:4" x14ac:dyDescent="0.2">
      <c r="C2718" s="11"/>
      <c r="D2718" s="11"/>
    </row>
    <row r="2719" spans="3:4" x14ac:dyDescent="0.2">
      <c r="C2719" s="11"/>
      <c r="D2719" s="11"/>
    </row>
    <row r="2720" spans="3:4" x14ac:dyDescent="0.2">
      <c r="C2720" s="11"/>
      <c r="D2720" s="11"/>
    </row>
    <row r="2721" spans="3:4" x14ac:dyDescent="0.2">
      <c r="C2721" s="11"/>
      <c r="D2721" s="11"/>
    </row>
    <row r="2722" spans="3:4" x14ac:dyDescent="0.2">
      <c r="C2722" s="11"/>
      <c r="D2722" s="11"/>
    </row>
    <row r="2723" spans="3:4" x14ac:dyDescent="0.2">
      <c r="C2723" s="11"/>
      <c r="D2723" s="11"/>
    </row>
    <row r="2724" spans="3:4" x14ac:dyDescent="0.2">
      <c r="C2724" s="11"/>
      <c r="D2724" s="11"/>
    </row>
    <row r="2725" spans="3:4" x14ac:dyDescent="0.2">
      <c r="C2725" s="11"/>
      <c r="D2725" s="11"/>
    </row>
    <row r="2726" spans="3:4" x14ac:dyDescent="0.2">
      <c r="C2726" s="11"/>
      <c r="D2726" s="11"/>
    </row>
    <row r="2727" spans="3:4" x14ac:dyDescent="0.2">
      <c r="C2727" s="11"/>
      <c r="D2727" s="11"/>
    </row>
    <row r="2728" spans="3:4" x14ac:dyDescent="0.2">
      <c r="C2728" s="11"/>
      <c r="D2728" s="11"/>
    </row>
    <row r="2729" spans="3:4" x14ac:dyDescent="0.2">
      <c r="C2729" s="11"/>
      <c r="D2729" s="11"/>
    </row>
    <row r="2730" spans="3:4" x14ac:dyDescent="0.2">
      <c r="C2730" s="11"/>
      <c r="D2730" s="11"/>
    </row>
    <row r="2731" spans="3:4" x14ac:dyDescent="0.2">
      <c r="C2731" s="11"/>
      <c r="D2731" s="11"/>
    </row>
    <row r="2732" spans="3:4" x14ac:dyDescent="0.2">
      <c r="C2732" s="11"/>
      <c r="D2732" s="11"/>
    </row>
    <row r="2733" spans="3:4" x14ac:dyDescent="0.2">
      <c r="C2733" s="11"/>
      <c r="D2733" s="11"/>
    </row>
    <row r="2734" spans="3:4" x14ac:dyDescent="0.2">
      <c r="C2734" s="11"/>
      <c r="D2734" s="11"/>
    </row>
    <row r="2735" spans="3:4" x14ac:dyDescent="0.2">
      <c r="C2735" s="11"/>
      <c r="D2735" s="11"/>
    </row>
    <row r="2736" spans="3:4" x14ac:dyDescent="0.2">
      <c r="C2736" s="11"/>
      <c r="D2736" s="11"/>
    </row>
    <row r="2737" spans="3:4" x14ac:dyDescent="0.2">
      <c r="C2737" s="11"/>
      <c r="D2737" s="11"/>
    </row>
    <row r="2738" spans="3:4" x14ac:dyDescent="0.2">
      <c r="C2738" s="11"/>
      <c r="D2738" s="11"/>
    </row>
    <row r="2739" spans="3:4" x14ac:dyDescent="0.2">
      <c r="C2739" s="11"/>
      <c r="D2739" s="11"/>
    </row>
    <row r="2740" spans="3:4" x14ac:dyDescent="0.2">
      <c r="C2740" s="11"/>
      <c r="D2740" s="11"/>
    </row>
    <row r="2741" spans="3:4" x14ac:dyDescent="0.2">
      <c r="C2741" s="11"/>
      <c r="D2741" s="11"/>
    </row>
    <row r="2742" spans="3:4" x14ac:dyDescent="0.2">
      <c r="C2742" s="11"/>
      <c r="D2742" s="11"/>
    </row>
    <row r="2743" spans="3:4" x14ac:dyDescent="0.2">
      <c r="C2743" s="11"/>
      <c r="D2743" s="11"/>
    </row>
    <row r="2744" spans="3:4" x14ac:dyDescent="0.2">
      <c r="C2744" s="11"/>
      <c r="D2744" s="11"/>
    </row>
    <row r="2745" spans="3:4" x14ac:dyDescent="0.2">
      <c r="C2745" s="11"/>
      <c r="D2745" s="11"/>
    </row>
    <row r="2746" spans="3:4" x14ac:dyDescent="0.2">
      <c r="C2746" s="11"/>
      <c r="D2746" s="11"/>
    </row>
    <row r="2747" spans="3:4" x14ac:dyDescent="0.2">
      <c r="C2747" s="11"/>
      <c r="D2747" s="11"/>
    </row>
    <row r="2748" spans="3:4" x14ac:dyDescent="0.2">
      <c r="C2748" s="11"/>
      <c r="D2748" s="11"/>
    </row>
    <row r="2749" spans="3:4" x14ac:dyDescent="0.2">
      <c r="C2749" s="11"/>
      <c r="D2749" s="11"/>
    </row>
    <row r="2750" spans="3:4" x14ac:dyDescent="0.2">
      <c r="C2750" s="11"/>
      <c r="D2750" s="11"/>
    </row>
    <row r="2751" spans="3:4" x14ac:dyDescent="0.2">
      <c r="C2751" s="11"/>
      <c r="D2751" s="11"/>
    </row>
    <row r="2752" spans="3:4" x14ac:dyDescent="0.2">
      <c r="C2752" s="11"/>
      <c r="D2752" s="11"/>
    </row>
    <row r="2753" spans="3:4" x14ac:dyDescent="0.2">
      <c r="C2753" s="11"/>
      <c r="D2753" s="11"/>
    </row>
    <row r="2754" spans="3:4" x14ac:dyDescent="0.2">
      <c r="C2754" s="11"/>
      <c r="D2754" s="11"/>
    </row>
    <row r="2755" spans="3:4" x14ac:dyDescent="0.2">
      <c r="C2755" s="11"/>
      <c r="D2755" s="11"/>
    </row>
    <row r="2756" spans="3:4" x14ac:dyDescent="0.2">
      <c r="C2756" s="11"/>
      <c r="D2756" s="11"/>
    </row>
    <row r="2757" spans="3:4" x14ac:dyDescent="0.2">
      <c r="C2757" s="11"/>
      <c r="D2757" s="11"/>
    </row>
    <row r="2758" spans="3:4" x14ac:dyDescent="0.2">
      <c r="C2758" s="11"/>
      <c r="D2758" s="11"/>
    </row>
    <row r="2759" spans="3:4" x14ac:dyDescent="0.2">
      <c r="C2759" s="11"/>
      <c r="D2759" s="11"/>
    </row>
    <row r="2760" spans="3:4" x14ac:dyDescent="0.2">
      <c r="C2760" s="11"/>
      <c r="D2760" s="11"/>
    </row>
    <row r="2761" spans="3:4" x14ac:dyDescent="0.2">
      <c r="C2761" s="11"/>
      <c r="D2761" s="11"/>
    </row>
    <row r="2762" spans="3:4" x14ac:dyDescent="0.2">
      <c r="C2762" s="11"/>
      <c r="D2762" s="11"/>
    </row>
    <row r="2763" spans="3:4" x14ac:dyDescent="0.2">
      <c r="C2763" s="11"/>
      <c r="D2763" s="11"/>
    </row>
    <row r="2764" spans="3:4" x14ac:dyDescent="0.2">
      <c r="C2764" s="11"/>
      <c r="D2764" s="11"/>
    </row>
    <row r="2765" spans="3:4" x14ac:dyDescent="0.2">
      <c r="C2765" s="11"/>
      <c r="D2765" s="11"/>
    </row>
    <row r="2766" spans="3:4" x14ac:dyDescent="0.2">
      <c r="C2766" s="11"/>
      <c r="D2766" s="11"/>
    </row>
    <row r="2767" spans="3:4" x14ac:dyDescent="0.2">
      <c r="C2767" s="11"/>
      <c r="D2767" s="11"/>
    </row>
    <row r="2768" spans="3:4" x14ac:dyDescent="0.2">
      <c r="C2768" s="11"/>
      <c r="D2768" s="11"/>
    </row>
    <row r="2769" spans="3:4" x14ac:dyDescent="0.2">
      <c r="C2769" s="11"/>
      <c r="D2769" s="11"/>
    </row>
    <row r="2770" spans="3:4" x14ac:dyDescent="0.2">
      <c r="C2770" s="11"/>
      <c r="D2770" s="11"/>
    </row>
    <row r="2771" spans="3:4" x14ac:dyDescent="0.2">
      <c r="C2771" s="11"/>
      <c r="D2771" s="11"/>
    </row>
    <row r="2772" spans="3:4" x14ac:dyDescent="0.2">
      <c r="C2772" s="11"/>
      <c r="D2772" s="11"/>
    </row>
    <row r="2773" spans="3:4" x14ac:dyDescent="0.2">
      <c r="C2773" s="11"/>
      <c r="D2773" s="11"/>
    </row>
    <row r="2774" spans="3:4" x14ac:dyDescent="0.2">
      <c r="C2774" s="11"/>
      <c r="D2774" s="11"/>
    </row>
    <row r="2775" spans="3:4" x14ac:dyDescent="0.2">
      <c r="C2775" s="11"/>
      <c r="D2775" s="11"/>
    </row>
    <row r="2776" spans="3:4" x14ac:dyDescent="0.2">
      <c r="C2776" s="11"/>
      <c r="D2776" s="11"/>
    </row>
    <row r="2777" spans="3:4" x14ac:dyDescent="0.2">
      <c r="C2777" s="11"/>
      <c r="D2777" s="11"/>
    </row>
    <row r="2778" spans="3:4" x14ac:dyDescent="0.2">
      <c r="C2778" s="11"/>
      <c r="D2778" s="11"/>
    </row>
    <row r="2779" spans="3:4" x14ac:dyDescent="0.2">
      <c r="C2779" s="11"/>
      <c r="D2779" s="11"/>
    </row>
    <row r="2780" spans="3:4" x14ac:dyDescent="0.2">
      <c r="C2780" s="11"/>
      <c r="D2780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9"/>
  <sheetViews>
    <sheetView topLeftCell="A10" workbookViewId="0">
      <selection activeCell="A25" sqref="A25:D57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59</v>
      </c>
      <c r="I1" s="44" t="s">
        <v>60</v>
      </c>
      <c r="J1" s="45" t="s">
        <v>61</v>
      </c>
    </row>
    <row r="2" spans="1:16" x14ac:dyDescent="0.2">
      <c r="I2" s="46" t="s">
        <v>62</v>
      </c>
      <c r="J2" s="47" t="s">
        <v>63</v>
      </c>
    </row>
    <row r="3" spans="1:16" x14ac:dyDescent="0.2">
      <c r="A3" s="48" t="s">
        <v>64</v>
      </c>
      <c r="I3" s="46" t="s">
        <v>65</v>
      </c>
      <c r="J3" s="47" t="s">
        <v>28</v>
      </c>
    </row>
    <row r="4" spans="1:16" x14ac:dyDescent="0.2">
      <c r="I4" s="46" t="s">
        <v>66</v>
      </c>
      <c r="J4" s="47" t="s">
        <v>28</v>
      </c>
    </row>
    <row r="5" spans="1:16" ht="13.5" thickBot="1" x14ac:dyDescent="0.25">
      <c r="I5" s="49" t="s">
        <v>67</v>
      </c>
      <c r="J5" s="50" t="s">
        <v>56</v>
      </c>
    </row>
    <row r="10" spans="1:16" ht="13.5" thickBot="1" x14ac:dyDescent="0.25"/>
    <row r="11" spans="1:16" ht="12.75" customHeight="1" thickBot="1" x14ac:dyDescent="0.25">
      <c r="A11" s="11" t="str">
        <f t="shared" ref="A11:A57" si="0">P11</f>
        <v> PZ 8.471 </v>
      </c>
      <c r="B11" s="14" t="str">
        <f t="shared" ref="B11:B57" si="1">IF(H11=INT(H11),"I","II")</f>
        <v>I</v>
      </c>
      <c r="C11" s="11">
        <f t="shared" ref="C11:C57" si="2">1*G11</f>
        <v>32824.25</v>
      </c>
      <c r="D11" s="10" t="str">
        <f t="shared" ref="D11:D57" si="3">VLOOKUP(F11,I$1:J$5,2,FALSE)</f>
        <v>vis</v>
      </c>
      <c r="E11" s="51">
        <f>VLOOKUP(C11,Active!C$21:E$973,3,FALSE)</f>
        <v>-1.9514530499735916E-3</v>
      </c>
      <c r="F11" s="14" t="s">
        <v>67</v>
      </c>
      <c r="G11" s="10" t="str">
        <f t="shared" ref="G11:G57" si="4">MID(I11,3,LEN(I11)-3)</f>
        <v>32824.25</v>
      </c>
      <c r="H11" s="11">
        <f t="shared" ref="H11:H57" si="5">1*K11</f>
        <v>0</v>
      </c>
      <c r="I11" s="52" t="s">
        <v>101</v>
      </c>
      <c r="J11" s="53" t="s">
        <v>102</v>
      </c>
      <c r="K11" s="52">
        <v>0</v>
      </c>
      <c r="L11" s="52" t="s">
        <v>94</v>
      </c>
      <c r="M11" s="53" t="s">
        <v>71</v>
      </c>
      <c r="N11" s="53"/>
      <c r="O11" s="54" t="s">
        <v>72</v>
      </c>
      <c r="P11" s="54" t="s">
        <v>73</v>
      </c>
    </row>
    <row r="12" spans="1:16" ht="12.75" customHeight="1" thickBot="1" x14ac:dyDescent="0.25">
      <c r="A12" s="11" t="str">
        <f t="shared" si="0"/>
        <v> PZ 8.471 </v>
      </c>
      <c r="B12" s="14" t="str">
        <f t="shared" si="1"/>
        <v>I</v>
      </c>
      <c r="C12" s="11">
        <f t="shared" si="2"/>
        <v>33156.31</v>
      </c>
      <c r="D12" s="10" t="str">
        <f t="shared" si="3"/>
        <v>vis</v>
      </c>
      <c r="E12" s="51">
        <f>VLOOKUP(C12,Active!C$21:E$973,3,FALSE)</f>
        <v>215.99788202295477</v>
      </c>
      <c r="F12" s="14" t="s">
        <v>67</v>
      </c>
      <c r="G12" s="10" t="str">
        <f t="shared" si="4"/>
        <v>33156.31</v>
      </c>
      <c r="H12" s="11">
        <f t="shared" si="5"/>
        <v>216</v>
      </c>
      <c r="I12" s="52" t="s">
        <v>103</v>
      </c>
      <c r="J12" s="53" t="s">
        <v>104</v>
      </c>
      <c r="K12" s="52">
        <v>216</v>
      </c>
      <c r="L12" s="52" t="s">
        <v>94</v>
      </c>
      <c r="M12" s="53" t="s">
        <v>71</v>
      </c>
      <c r="N12" s="53"/>
      <c r="O12" s="54" t="s">
        <v>72</v>
      </c>
      <c r="P12" s="54" t="s">
        <v>73</v>
      </c>
    </row>
    <row r="13" spans="1:16" ht="12.75" customHeight="1" thickBot="1" x14ac:dyDescent="0.25">
      <c r="A13" s="11" t="str">
        <f t="shared" si="0"/>
        <v> PZ 8.471 </v>
      </c>
      <c r="B13" s="14" t="str">
        <f t="shared" si="1"/>
        <v>I</v>
      </c>
      <c r="C13" s="11">
        <f t="shared" si="2"/>
        <v>33408.43</v>
      </c>
      <c r="D13" s="10" t="str">
        <f t="shared" si="3"/>
        <v>vis</v>
      </c>
      <c r="E13" s="51">
        <f>VLOOKUP(C13,Active!C$21:E$973,3,FALSE)</f>
        <v>379.99799650820216</v>
      </c>
      <c r="F13" s="14" t="s">
        <v>67</v>
      </c>
      <c r="G13" s="10" t="str">
        <f t="shared" si="4"/>
        <v>33408.43</v>
      </c>
      <c r="H13" s="11">
        <f t="shared" si="5"/>
        <v>380</v>
      </c>
      <c r="I13" s="52" t="s">
        <v>105</v>
      </c>
      <c r="J13" s="53" t="s">
        <v>106</v>
      </c>
      <c r="K13" s="52">
        <v>380</v>
      </c>
      <c r="L13" s="52" t="s">
        <v>94</v>
      </c>
      <c r="M13" s="53" t="s">
        <v>71</v>
      </c>
      <c r="N13" s="53"/>
      <c r="O13" s="54" t="s">
        <v>72</v>
      </c>
      <c r="P13" s="54" t="s">
        <v>73</v>
      </c>
    </row>
    <row r="14" spans="1:16" ht="12.75" customHeight="1" thickBot="1" x14ac:dyDescent="0.25">
      <c r="A14" s="11" t="str">
        <f t="shared" si="0"/>
        <v> PZ 8.471 </v>
      </c>
      <c r="B14" s="14" t="str">
        <f t="shared" si="1"/>
        <v>I</v>
      </c>
      <c r="C14" s="11">
        <f t="shared" si="2"/>
        <v>33900.370000000003</v>
      </c>
      <c r="D14" s="10" t="str">
        <f t="shared" si="3"/>
        <v>vis</v>
      </c>
      <c r="E14" s="51">
        <f>VLOOKUP(C14,Active!C$21:E$973,3,FALSE)</f>
        <v>699.997267965731</v>
      </c>
      <c r="F14" s="14" t="s">
        <v>67</v>
      </c>
      <c r="G14" s="10" t="str">
        <f t="shared" si="4"/>
        <v>33900.37</v>
      </c>
      <c r="H14" s="11">
        <f t="shared" si="5"/>
        <v>700</v>
      </c>
      <c r="I14" s="52" t="s">
        <v>107</v>
      </c>
      <c r="J14" s="53" t="s">
        <v>108</v>
      </c>
      <c r="K14" s="52">
        <v>700</v>
      </c>
      <c r="L14" s="52" t="s">
        <v>94</v>
      </c>
      <c r="M14" s="53" t="s">
        <v>71</v>
      </c>
      <c r="N14" s="53"/>
      <c r="O14" s="54" t="s">
        <v>72</v>
      </c>
      <c r="P14" s="54" t="s">
        <v>73</v>
      </c>
    </row>
    <row r="15" spans="1:16" ht="12.75" customHeight="1" thickBot="1" x14ac:dyDescent="0.25">
      <c r="A15" s="11" t="str">
        <f t="shared" si="0"/>
        <v> BBS 111 </v>
      </c>
      <c r="B15" s="14" t="str">
        <f t="shared" si="1"/>
        <v>I</v>
      </c>
      <c r="C15" s="11">
        <f t="shared" si="2"/>
        <v>49931.531000000003</v>
      </c>
      <c r="D15" s="10" t="str">
        <f t="shared" si="3"/>
        <v>vis</v>
      </c>
      <c r="E15" s="51">
        <f>VLOOKUP(C15,Active!C$21:E$973,3,FALSE)</f>
        <v>11128.016621176132</v>
      </c>
      <c r="F15" s="14" t="s">
        <v>67</v>
      </c>
      <c r="G15" s="10" t="str">
        <f t="shared" si="4"/>
        <v>49931.531</v>
      </c>
      <c r="H15" s="11">
        <f t="shared" si="5"/>
        <v>11128</v>
      </c>
      <c r="I15" s="52" t="s">
        <v>151</v>
      </c>
      <c r="J15" s="53" t="s">
        <v>152</v>
      </c>
      <c r="K15" s="52">
        <v>11128</v>
      </c>
      <c r="L15" s="52" t="s">
        <v>153</v>
      </c>
      <c r="M15" s="53" t="s">
        <v>112</v>
      </c>
      <c r="N15" s="53"/>
      <c r="O15" s="54" t="s">
        <v>154</v>
      </c>
      <c r="P15" s="54" t="s">
        <v>155</v>
      </c>
    </row>
    <row r="16" spans="1:16" ht="12.75" customHeight="1" thickBot="1" x14ac:dyDescent="0.25">
      <c r="A16" s="11" t="str">
        <f t="shared" si="0"/>
        <v> BBS 111 </v>
      </c>
      <c r="B16" s="14" t="str">
        <f t="shared" si="1"/>
        <v>I</v>
      </c>
      <c r="C16" s="11">
        <f t="shared" si="2"/>
        <v>49988.396999999997</v>
      </c>
      <c r="D16" s="10" t="str">
        <f t="shared" si="3"/>
        <v>vis</v>
      </c>
      <c r="E16" s="51">
        <f>VLOOKUP(C16,Active!C$21:E$973,3,FALSE)</f>
        <v>11165.007064260049</v>
      </c>
      <c r="F16" s="14" t="s">
        <v>67</v>
      </c>
      <c r="G16" s="10" t="str">
        <f t="shared" si="4"/>
        <v>49988.397</v>
      </c>
      <c r="H16" s="11">
        <f t="shared" si="5"/>
        <v>11165</v>
      </c>
      <c r="I16" s="52" t="s">
        <v>156</v>
      </c>
      <c r="J16" s="53" t="s">
        <v>157</v>
      </c>
      <c r="K16" s="52">
        <v>11165</v>
      </c>
      <c r="L16" s="52" t="s">
        <v>158</v>
      </c>
      <c r="M16" s="53" t="s">
        <v>112</v>
      </c>
      <c r="N16" s="53"/>
      <c r="O16" s="54" t="s">
        <v>154</v>
      </c>
      <c r="P16" s="54" t="s">
        <v>155</v>
      </c>
    </row>
    <row r="17" spans="1:16" ht="12.75" customHeight="1" thickBot="1" x14ac:dyDescent="0.25">
      <c r="A17" s="11" t="str">
        <f t="shared" si="0"/>
        <v> BBS 115 </v>
      </c>
      <c r="B17" s="14" t="str">
        <f t="shared" si="1"/>
        <v>I</v>
      </c>
      <c r="C17" s="11">
        <f t="shared" si="2"/>
        <v>50300.472000000002</v>
      </c>
      <c r="D17" s="10" t="str">
        <f t="shared" si="3"/>
        <v>vis</v>
      </c>
      <c r="E17" s="51">
        <f>VLOOKUP(C17,Active!C$21:E$973,3,FALSE)</f>
        <v>11368.006967988367</v>
      </c>
      <c r="F17" s="14" t="s">
        <v>67</v>
      </c>
      <c r="G17" s="10" t="str">
        <f t="shared" si="4"/>
        <v>50300.472</v>
      </c>
      <c r="H17" s="11">
        <f t="shared" si="5"/>
        <v>11368</v>
      </c>
      <c r="I17" s="52" t="s">
        <v>159</v>
      </c>
      <c r="J17" s="53" t="s">
        <v>160</v>
      </c>
      <c r="K17" s="52">
        <v>11368</v>
      </c>
      <c r="L17" s="52" t="s">
        <v>158</v>
      </c>
      <c r="M17" s="53" t="s">
        <v>112</v>
      </c>
      <c r="N17" s="53"/>
      <c r="O17" s="54" t="s">
        <v>154</v>
      </c>
      <c r="P17" s="54" t="s">
        <v>161</v>
      </c>
    </row>
    <row r="18" spans="1:16" ht="12.75" customHeight="1" thickBot="1" x14ac:dyDescent="0.25">
      <c r="A18" s="11" t="str">
        <f t="shared" si="0"/>
        <v>BAVM 133 </v>
      </c>
      <c r="B18" s="14" t="str">
        <f t="shared" si="1"/>
        <v>I</v>
      </c>
      <c r="C18" s="11">
        <f t="shared" si="2"/>
        <v>51436.533900000002</v>
      </c>
      <c r="D18" s="10" t="str">
        <f t="shared" si="3"/>
        <v>vis</v>
      </c>
      <c r="E18" s="51">
        <f>VLOOKUP(C18,Active!C$21:E$973,3,FALSE)</f>
        <v>12106.997455305225</v>
      </c>
      <c r="F18" s="14" t="s">
        <v>67</v>
      </c>
      <c r="G18" s="10" t="str">
        <f t="shared" si="4"/>
        <v>51436.5339</v>
      </c>
      <c r="H18" s="11">
        <f t="shared" si="5"/>
        <v>12107</v>
      </c>
      <c r="I18" s="52" t="s">
        <v>168</v>
      </c>
      <c r="J18" s="53" t="s">
        <v>169</v>
      </c>
      <c r="K18" s="52">
        <v>12107</v>
      </c>
      <c r="L18" s="52" t="s">
        <v>170</v>
      </c>
      <c r="M18" s="53" t="s">
        <v>165</v>
      </c>
      <c r="N18" s="53" t="s">
        <v>171</v>
      </c>
      <c r="O18" s="54" t="s">
        <v>172</v>
      </c>
      <c r="P18" s="55" t="s">
        <v>173</v>
      </c>
    </row>
    <row r="19" spans="1:16" ht="12.75" customHeight="1" thickBot="1" x14ac:dyDescent="0.25">
      <c r="A19" s="11" t="str">
        <f t="shared" si="0"/>
        <v> JAAVSO 41;122 </v>
      </c>
      <c r="B19" s="14" t="str">
        <f t="shared" si="1"/>
        <v>I</v>
      </c>
      <c r="C19" s="11">
        <f t="shared" si="2"/>
        <v>52435.789299999997</v>
      </c>
      <c r="D19" s="10" t="str">
        <f t="shared" si="3"/>
        <v>vis</v>
      </c>
      <c r="E19" s="51">
        <f>VLOOKUP(C19,Active!C$21:E$973,3,FALSE)</f>
        <v>12756.997455305222</v>
      </c>
      <c r="F19" s="14" t="s">
        <v>67</v>
      </c>
      <c r="G19" s="10" t="str">
        <f t="shared" si="4"/>
        <v>52435.7893</v>
      </c>
      <c r="H19" s="11">
        <f t="shared" si="5"/>
        <v>12757</v>
      </c>
      <c r="I19" s="52" t="s">
        <v>174</v>
      </c>
      <c r="J19" s="53" t="s">
        <v>175</v>
      </c>
      <c r="K19" s="52">
        <v>12757</v>
      </c>
      <c r="L19" s="52" t="s">
        <v>170</v>
      </c>
      <c r="M19" s="53" t="s">
        <v>176</v>
      </c>
      <c r="N19" s="53" t="s">
        <v>112</v>
      </c>
      <c r="O19" s="54" t="s">
        <v>177</v>
      </c>
      <c r="P19" s="54" t="s">
        <v>178</v>
      </c>
    </row>
    <row r="20" spans="1:16" ht="12.75" customHeight="1" thickBot="1" x14ac:dyDescent="0.25">
      <c r="A20" s="11" t="str">
        <f t="shared" si="0"/>
        <v>IBVS 5653 </v>
      </c>
      <c r="B20" s="14" t="str">
        <f t="shared" si="1"/>
        <v>I</v>
      </c>
      <c r="C20" s="11">
        <f t="shared" si="2"/>
        <v>53341.268499999998</v>
      </c>
      <c r="D20" s="10" t="str">
        <f t="shared" si="3"/>
        <v>vis</v>
      </c>
      <c r="E20" s="51">
        <f>VLOOKUP(C20,Active!C$21:E$973,3,FALSE)</f>
        <v>13345.997504742032</v>
      </c>
      <c r="F20" s="14" t="s">
        <v>67</v>
      </c>
      <c r="G20" s="10" t="str">
        <f t="shared" si="4"/>
        <v>53341.2685</v>
      </c>
      <c r="H20" s="11">
        <f t="shared" si="5"/>
        <v>13346</v>
      </c>
      <c r="I20" s="52" t="s">
        <v>183</v>
      </c>
      <c r="J20" s="53" t="s">
        <v>184</v>
      </c>
      <c r="K20" s="52">
        <v>13346</v>
      </c>
      <c r="L20" s="52" t="s">
        <v>185</v>
      </c>
      <c r="M20" s="53" t="s">
        <v>165</v>
      </c>
      <c r="N20" s="53" t="s">
        <v>166</v>
      </c>
      <c r="O20" s="54" t="s">
        <v>186</v>
      </c>
      <c r="P20" s="55" t="s">
        <v>187</v>
      </c>
    </row>
    <row r="21" spans="1:16" ht="12.75" customHeight="1" thickBot="1" x14ac:dyDescent="0.25">
      <c r="A21" s="11" t="str">
        <f t="shared" si="0"/>
        <v>BAVM 178 </v>
      </c>
      <c r="B21" s="14" t="str">
        <f t="shared" si="1"/>
        <v>I</v>
      </c>
      <c r="C21" s="11">
        <f t="shared" si="2"/>
        <v>53653.342199999999</v>
      </c>
      <c r="D21" s="10" t="str">
        <f t="shared" si="3"/>
        <v>vis</v>
      </c>
      <c r="E21" s="51">
        <f>VLOOKUP(C21,Active!C$21:E$973,3,FALSE)</f>
        <v>13548.996562840694</v>
      </c>
      <c r="F21" s="14" t="s">
        <v>67</v>
      </c>
      <c r="G21" s="10" t="str">
        <f t="shared" si="4"/>
        <v>53653.3422</v>
      </c>
      <c r="H21" s="11">
        <f t="shared" si="5"/>
        <v>13549</v>
      </c>
      <c r="I21" s="52" t="s">
        <v>188</v>
      </c>
      <c r="J21" s="53" t="s">
        <v>189</v>
      </c>
      <c r="K21" s="52">
        <v>13549</v>
      </c>
      <c r="L21" s="52" t="s">
        <v>190</v>
      </c>
      <c r="M21" s="53" t="s">
        <v>176</v>
      </c>
      <c r="N21" s="53" t="s">
        <v>191</v>
      </c>
      <c r="O21" s="54" t="s">
        <v>192</v>
      </c>
      <c r="P21" s="55" t="s">
        <v>193</v>
      </c>
    </row>
    <row r="22" spans="1:16" ht="12.75" customHeight="1" thickBot="1" x14ac:dyDescent="0.25">
      <c r="A22" s="11" t="str">
        <f t="shared" si="0"/>
        <v>BAVM 183 </v>
      </c>
      <c r="B22" s="14" t="str">
        <f t="shared" si="1"/>
        <v>I</v>
      </c>
      <c r="C22" s="11">
        <f t="shared" si="2"/>
        <v>54062.270900000003</v>
      </c>
      <c r="D22" s="10" t="str">
        <f t="shared" si="3"/>
        <v>vis</v>
      </c>
      <c r="E22" s="51">
        <f>VLOOKUP(C22,Active!C$21:E$973,3,FALSE)</f>
        <v>13814.998282721319</v>
      </c>
      <c r="F22" s="14" t="s">
        <v>67</v>
      </c>
      <c r="G22" s="10" t="str">
        <f t="shared" si="4"/>
        <v>54062.2709</v>
      </c>
      <c r="H22" s="11">
        <f t="shared" si="5"/>
        <v>13815</v>
      </c>
      <c r="I22" s="52" t="s">
        <v>194</v>
      </c>
      <c r="J22" s="53" t="s">
        <v>195</v>
      </c>
      <c r="K22" s="52" t="s">
        <v>196</v>
      </c>
      <c r="L22" s="52" t="s">
        <v>197</v>
      </c>
      <c r="M22" s="53" t="s">
        <v>176</v>
      </c>
      <c r="N22" s="53" t="s">
        <v>191</v>
      </c>
      <c r="O22" s="54" t="s">
        <v>198</v>
      </c>
      <c r="P22" s="55" t="s">
        <v>199</v>
      </c>
    </row>
    <row r="23" spans="1:16" ht="12.75" customHeight="1" thickBot="1" x14ac:dyDescent="0.25">
      <c r="A23" s="11" t="str">
        <f t="shared" si="0"/>
        <v>BAVM 214 </v>
      </c>
      <c r="B23" s="14" t="str">
        <f t="shared" si="1"/>
        <v>I</v>
      </c>
      <c r="C23" s="11">
        <f t="shared" si="2"/>
        <v>55155.301599999999</v>
      </c>
      <c r="D23" s="10" t="str">
        <f t="shared" si="3"/>
        <v>vis</v>
      </c>
      <c r="E23" s="51">
        <f>VLOOKUP(C23,Active!C$21:E$973,3,FALSE)</f>
        <v>14525.99764784859</v>
      </c>
      <c r="F23" s="14" t="s">
        <v>67</v>
      </c>
      <c r="G23" s="10" t="str">
        <f t="shared" si="4"/>
        <v>55155.3016</v>
      </c>
      <c r="H23" s="11">
        <f t="shared" si="5"/>
        <v>14526</v>
      </c>
      <c r="I23" s="52" t="s">
        <v>219</v>
      </c>
      <c r="J23" s="53" t="s">
        <v>220</v>
      </c>
      <c r="K23" s="52" t="s">
        <v>221</v>
      </c>
      <c r="L23" s="52" t="s">
        <v>222</v>
      </c>
      <c r="M23" s="53" t="s">
        <v>176</v>
      </c>
      <c r="N23" s="53" t="s">
        <v>171</v>
      </c>
      <c r="O23" s="54" t="s">
        <v>223</v>
      </c>
      <c r="P23" s="55" t="s">
        <v>224</v>
      </c>
    </row>
    <row r="24" spans="1:16" ht="12.75" customHeight="1" thickBot="1" x14ac:dyDescent="0.25">
      <c r="A24" s="11" t="str">
        <f t="shared" si="0"/>
        <v>BAVM 220 </v>
      </c>
      <c r="B24" s="14" t="str">
        <f t="shared" si="1"/>
        <v>I</v>
      </c>
      <c r="C24" s="11">
        <f t="shared" si="2"/>
        <v>55759.467100000002</v>
      </c>
      <c r="D24" s="10" t="str">
        <f t="shared" si="3"/>
        <v>vis</v>
      </c>
      <c r="E24" s="51">
        <f>VLOOKUP(C24,Active!C$21:E$973,3,FALSE)</f>
        <v>14918.997850799709</v>
      </c>
      <c r="F24" s="14" t="s">
        <v>67</v>
      </c>
      <c r="G24" s="10" t="str">
        <f t="shared" si="4"/>
        <v>55759.4671</v>
      </c>
      <c r="H24" s="11">
        <f t="shared" si="5"/>
        <v>14919</v>
      </c>
      <c r="I24" s="52" t="s">
        <v>225</v>
      </c>
      <c r="J24" s="53" t="s">
        <v>226</v>
      </c>
      <c r="K24" s="52" t="s">
        <v>227</v>
      </c>
      <c r="L24" s="52" t="s">
        <v>228</v>
      </c>
      <c r="M24" s="53" t="s">
        <v>176</v>
      </c>
      <c r="N24" s="53" t="s">
        <v>191</v>
      </c>
      <c r="O24" s="54" t="s">
        <v>204</v>
      </c>
      <c r="P24" s="55" t="s">
        <v>229</v>
      </c>
    </row>
    <row r="25" spans="1:16" ht="12.75" customHeight="1" thickBot="1" x14ac:dyDescent="0.25">
      <c r="A25" s="11" t="str">
        <f t="shared" si="0"/>
        <v> PZ 8.471 </v>
      </c>
      <c r="B25" s="14" t="str">
        <f t="shared" si="1"/>
        <v>I</v>
      </c>
      <c r="C25" s="11">
        <f t="shared" si="2"/>
        <v>14785.37</v>
      </c>
      <c r="D25" s="10" t="str">
        <f t="shared" si="3"/>
        <v>vis</v>
      </c>
      <c r="E25" s="51">
        <f>VLOOKUP(C25,Active!C$21:E$973,3,FALSE)</f>
        <v>-11734.011094661082</v>
      </c>
      <c r="F25" s="14" t="s">
        <v>67</v>
      </c>
      <c r="G25" s="10" t="str">
        <f t="shared" si="4"/>
        <v>14785.37</v>
      </c>
      <c r="H25" s="11">
        <f t="shared" si="5"/>
        <v>-11734</v>
      </c>
      <c r="I25" s="52" t="s">
        <v>68</v>
      </c>
      <c r="J25" s="53" t="s">
        <v>69</v>
      </c>
      <c r="K25" s="52">
        <v>-11734</v>
      </c>
      <c r="L25" s="52" t="s">
        <v>70</v>
      </c>
      <c r="M25" s="53" t="s">
        <v>71</v>
      </c>
      <c r="N25" s="53"/>
      <c r="O25" s="54" t="s">
        <v>72</v>
      </c>
      <c r="P25" s="54" t="s">
        <v>73</v>
      </c>
    </row>
    <row r="26" spans="1:16" ht="12.75" customHeight="1" thickBot="1" x14ac:dyDescent="0.25">
      <c r="A26" s="11" t="str">
        <f t="shared" si="0"/>
        <v> PZ 8.471 </v>
      </c>
      <c r="B26" s="14" t="str">
        <f t="shared" si="1"/>
        <v>I</v>
      </c>
      <c r="C26" s="11">
        <f t="shared" si="2"/>
        <v>17852.3</v>
      </c>
      <c r="D26" s="10" t="str">
        <f t="shared" si="3"/>
        <v>vis</v>
      </c>
      <c r="E26" s="51">
        <f>VLOOKUP(C26,Active!C$21:E$973,3,FALSE)</f>
        <v>-9739.0211251297715</v>
      </c>
      <c r="F26" s="14" t="s">
        <v>67</v>
      </c>
      <c r="G26" s="10" t="str">
        <f t="shared" si="4"/>
        <v>17852.30</v>
      </c>
      <c r="H26" s="11">
        <f t="shared" si="5"/>
        <v>-9739</v>
      </c>
      <c r="I26" s="52" t="s">
        <v>74</v>
      </c>
      <c r="J26" s="53" t="s">
        <v>75</v>
      </c>
      <c r="K26" s="52">
        <v>-9739</v>
      </c>
      <c r="L26" s="52" t="s">
        <v>76</v>
      </c>
      <c r="M26" s="53" t="s">
        <v>71</v>
      </c>
      <c r="N26" s="53"/>
      <c r="O26" s="54" t="s">
        <v>72</v>
      </c>
      <c r="P26" s="54" t="s">
        <v>73</v>
      </c>
    </row>
    <row r="27" spans="1:16" ht="12.75" customHeight="1" thickBot="1" x14ac:dyDescent="0.25">
      <c r="A27" s="11" t="str">
        <f t="shared" si="0"/>
        <v> PZ 8.471 </v>
      </c>
      <c r="B27" s="14" t="str">
        <f t="shared" si="1"/>
        <v>I</v>
      </c>
      <c r="C27" s="11">
        <f t="shared" si="2"/>
        <v>28727.31</v>
      </c>
      <c r="D27" s="10" t="str">
        <f t="shared" si="3"/>
        <v>vis</v>
      </c>
      <c r="E27" s="51">
        <f>VLOOKUP(C27,Active!C$21:E$973,3,FALSE)</f>
        <v>-2664.9973069947855</v>
      </c>
      <c r="F27" s="14" t="s">
        <v>67</v>
      </c>
      <c r="G27" s="10" t="str">
        <f t="shared" si="4"/>
        <v>28727.31</v>
      </c>
      <c r="H27" s="11">
        <f t="shared" si="5"/>
        <v>-2665</v>
      </c>
      <c r="I27" s="52" t="s">
        <v>77</v>
      </c>
      <c r="J27" s="53" t="s">
        <v>78</v>
      </c>
      <c r="K27" s="52">
        <v>-2665</v>
      </c>
      <c r="L27" s="52" t="s">
        <v>79</v>
      </c>
      <c r="M27" s="53" t="s">
        <v>71</v>
      </c>
      <c r="N27" s="53"/>
      <c r="O27" s="54" t="s">
        <v>72</v>
      </c>
      <c r="P27" s="54" t="s">
        <v>73</v>
      </c>
    </row>
    <row r="28" spans="1:16" ht="12.75" customHeight="1" thickBot="1" x14ac:dyDescent="0.25">
      <c r="A28" s="11" t="str">
        <f t="shared" si="0"/>
        <v> PZ 8.471 </v>
      </c>
      <c r="B28" s="14" t="str">
        <f t="shared" si="1"/>
        <v>I</v>
      </c>
      <c r="C28" s="11">
        <f t="shared" si="2"/>
        <v>28744.22</v>
      </c>
      <c r="D28" s="10" t="str">
        <f t="shared" si="3"/>
        <v>vis</v>
      </c>
      <c r="E28" s="51">
        <f>VLOOKUP(C28,Active!C$21:E$973,3,FALSE)</f>
        <v>-2653.9976166253368</v>
      </c>
      <c r="F28" s="14" t="s">
        <v>67</v>
      </c>
      <c r="G28" s="10" t="str">
        <f t="shared" si="4"/>
        <v>28744.22</v>
      </c>
      <c r="H28" s="11">
        <f t="shared" si="5"/>
        <v>-2654</v>
      </c>
      <c r="I28" s="52" t="s">
        <v>80</v>
      </c>
      <c r="J28" s="53" t="s">
        <v>81</v>
      </c>
      <c r="K28" s="52">
        <v>-2654</v>
      </c>
      <c r="L28" s="52" t="s">
        <v>79</v>
      </c>
      <c r="M28" s="53" t="s">
        <v>71</v>
      </c>
      <c r="N28" s="53"/>
      <c r="O28" s="54" t="s">
        <v>72</v>
      </c>
      <c r="P28" s="54" t="s">
        <v>73</v>
      </c>
    </row>
    <row r="29" spans="1:16" ht="12.75" customHeight="1" thickBot="1" x14ac:dyDescent="0.25">
      <c r="A29" s="11" t="str">
        <f t="shared" si="0"/>
        <v> PZ 8.471 </v>
      </c>
      <c r="B29" s="14" t="str">
        <f t="shared" si="1"/>
        <v>I</v>
      </c>
      <c r="C29" s="11">
        <f t="shared" si="2"/>
        <v>28750.38</v>
      </c>
      <c r="D29" s="10" t="str">
        <f t="shared" si="3"/>
        <v>vis</v>
      </c>
      <c r="E29" s="51">
        <f>VLOOKUP(C29,Active!C$21:E$973,3,FALSE)</f>
        <v>-2649.9906330253484</v>
      </c>
      <c r="F29" s="14" t="s">
        <v>67</v>
      </c>
      <c r="G29" s="10" t="str">
        <f t="shared" si="4"/>
        <v>28750.38</v>
      </c>
      <c r="H29" s="11">
        <f t="shared" si="5"/>
        <v>-2650</v>
      </c>
      <c r="I29" s="52" t="s">
        <v>82</v>
      </c>
      <c r="J29" s="53" t="s">
        <v>83</v>
      </c>
      <c r="K29" s="52">
        <v>-2650</v>
      </c>
      <c r="L29" s="52" t="s">
        <v>84</v>
      </c>
      <c r="M29" s="53" t="s">
        <v>71</v>
      </c>
      <c r="N29" s="53"/>
      <c r="O29" s="54" t="s">
        <v>72</v>
      </c>
      <c r="P29" s="54" t="s">
        <v>73</v>
      </c>
    </row>
    <row r="30" spans="1:16" ht="12.75" customHeight="1" thickBot="1" x14ac:dyDescent="0.25">
      <c r="A30" s="11" t="str">
        <f t="shared" si="0"/>
        <v> PZ 8.471 </v>
      </c>
      <c r="B30" s="14" t="str">
        <f t="shared" si="1"/>
        <v>I</v>
      </c>
      <c r="C30" s="11">
        <f t="shared" si="2"/>
        <v>29162.36</v>
      </c>
      <c r="D30" s="10" t="str">
        <f t="shared" si="3"/>
        <v>vis</v>
      </c>
      <c r="E30" s="51">
        <f>VLOOKUP(C30,Active!C$21:E$973,3,FALSE)</f>
        <v>-2382.0040902455949</v>
      </c>
      <c r="F30" s="14" t="s">
        <v>67</v>
      </c>
      <c r="G30" s="10" t="str">
        <f t="shared" si="4"/>
        <v>29162.36</v>
      </c>
      <c r="H30" s="11">
        <f t="shared" si="5"/>
        <v>-2382</v>
      </c>
      <c r="I30" s="52" t="s">
        <v>85</v>
      </c>
      <c r="J30" s="53" t="s">
        <v>86</v>
      </c>
      <c r="K30" s="52">
        <v>-2382</v>
      </c>
      <c r="L30" s="52" t="s">
        <v>87</v>
      </c>
      <c r="M30" s="53" t="s">
        <v>71</v>
      </c>
      <c r="N30" s="53"/>
      <c r="O30" s="54" t="s">
        <v>72</v>
      </c>
      <c r="P30" s="54" t="s">
        <v>73</v>
      </c>
    </row>
    <row r="31" spans="1:16" ht="12.75" customHeight="1" thickBot="1" x14ac:dyDescent="0.25">
      <c r="A31" s="11" t="str">
        <f t="shared" si="0"/>
        <v> PZ 8.471 </v>
      </c>
      <c r="B31" s="14" t="str">
        <f t="shared" si="1"/>
        <v>I</v>
      </c>
      <c r="C31" s="11">
        <f t="shared" si="2"/>
        <v>29165.43</v>
      </c>
      <c r="D31" s="10" t="str">
        <f t="shared" si="3"/>
        <v>vis</v>
      </c>
      <c r="E31" s="51">
        <f>VLOOKUP(C31,Active!C$21:E$973,3,FALSE)</f>
        <v>-2380.0071032891069</v>
      </c>
      <c r="F31" s="14" t="s">
        <v>67</v>
      </c>
      <c r="G31" s="10" t="str">
        <f t="shared" si="4"/>
        <v>29165.43</v>
      </c>
      <c r="H31" s="11">
        <f t="shared" si="5"/>
        <v>-2380</v>
      </c>
      <c r="I31" s="52" t="s">
        <v>88</v>
      </c>
      <c r="J31" s="53" t="s">
        <v>89</v>
      </c>
      <c r="K31" s="52">
        <v>-2380</v>
      </c>
      <c r="L31" s="52" t="s">
        <v>87</v>
      </c>
      <c r="M31" s="53" t="s">
        <v>71</v>
      </c>
      <c r="N31" s="53"/>
      <c r="O31" s="54" t="s">
        <v>72</v>
      </c>
      <c r="P31" s="54" t="s">
        <v>73</v>
      </c>
    </row>
    <row r="32" spans="1:16" ht="12.75" customHeight="1" thickBot="1" x14ac:dyDescent="0.25">
      <c r="A32" s="11" t="str">
        <f t="shared" si="0"/>
        <v> PZ 8.471 </v>
      </c>
      <c r="B32" s="14" t="str">
        <f t="shared" si="1"/>
        <v>I</v>
      </c>
      <c r="C32" s="11">
        <f t="shared" si="2"/>
        <v>29468.3</v>
      </c>
      <c r="D32" s="10" t="str">
        <f t="shared" si="3"/>
        <v>vis</v>
      </c>
      <c r="E32" s="51">
        <f>VLOOKUP(C32,Active!C$21:E$973,3,FALSE)</f>
        <v>-2182.9949080085016</v>
      </c>
      <c r="F32" s="14" t="s">
        <v>67</v>
      </c>
      <c r="G32" s="10" t="str">
        <f t="shared" si="4"/>
        <v>29468.30</v>
      </c>
      <c r="H32" s="11">
        <f t="shared" si="5"/>
        <v>-2183</v>
      </c>
      <c r="I32" s="52" t="s">
        <v>90</v>
      </c>
      <c r="J32" s="53" t="s">
        <v>91</v>
      </c>
      <c r="K32" s="52">
        <v>-2183</v>
      </c>
      <c r="L32" s="52" t="s">
        <v>84</v>
      </c>
      <c r="M32" s="53" t="s">
        <v>71</v>
      </c>
      <c r="N32" s="53"/>
      <c r="O32" s="54" t="s">
        <v>72</v>
      </c>
      <c r="P32" s="54" t="s">
        <v>73</v>
      </c>
    </row>
    <row r="33" spans="1:16" ht="12.75" customHeight="1" thickBot="1" x14ac:dyDescent="0.25">
      <c r="A33" s="11" t="str">
        <f t="shared" si="0"/>
        <v> PZ 8.471 </v>
      </c>
      <c r="B33" s="14" t="str">
        <f t="shared" si="1"/>
        <v>I</v>
      </c>
      <c r="C33" s="11">
        <f t="shared" si="2"/>
        <v>29485.200000000001</v>
      </c>
      <c r="D33" s="10" t="str">
        <f t="shared" si="3"/>
        <v>vis</v>
      </c>
      <c r="E33" s="51">
        <f>VLOOKUP(C33,Active!C$21:E$973,3,FALSE)</f>
        <v>-2172.0017224825583</v>
      </c>
      <c r="F33" s="14" t="s">
        <v>67</v>
      </c>
      <c r="G33" s="10" t="str">
        <f t="shared" si="4"/>
        <v>29485.20</v>
      </c>
      <c r="H33" s="11">
        <f t="shared" si="5"/>
        <v>-2172</v>
      </c>
      <c r="I33" s="52" t="s">
        <v>92</v>
      </c>
      <c r="J33" s="53" t="s">
        <v>93</v>
      </c>
      <c r="K33" s="52">
        <v>-2172</v>
      </c>
      <c r="L33" s="52" t="s">
        <v>94</v>
      </c>
      <c r="M33" s="53" t="s">
        <v>71</v>
      </c>
      <c r="N33" s="53"/>
      <c r="O33" s="54" t="s">
        <v>72</v>
      </c>
      <c r="P33" s="54" t="s">
        <v>73</v>
      </c>
    </row>
    <row r="34" spans="1:16" ht="12.75" customHeight="1" thickBot="1" x14ac:dyDescent="0.25">
      <c r="A34" s="11" t="str">
        <f t="shared" si="0"/>
        <v> PZ 8.471 </v>
      </c>
      <c r="B34" s="14" t="str">
        <f t="shared" si="1"/>
        <v>I</v>
      </c>
      <c r="C34" s="11">
        <f t="shared" si="2"/>
        <v>29488.28</v>
      </c>
      <c r="D34" s="10" t="str">
        <f t="shared" si="3"/>
        <v>vis</v>
      </c>
      <c r="E34" s="51">
        <f>VLOOKUP(C34,Active!C$21:E$973,3,FALSE)</f>
        <v>-2169.998230682565</v>
      </c>
      <c r="F34" s="14" t="s">
        <v>67</v>
      </c>
      <c r="G34" s="10" t="str">
        <f t="shared" si="4"/>
        <v>29488.28</v>
      </c>
      <c r="H34" s="11">
        <f t="shared" si="5"/>
        <v>-2170</v>
      </c>
      <c r="I34" s="52" t="s">
        <v>95</v>
      </c>
      <c r="J34" s="53" t="s">
        <v>96</v>
      </c>
      <c r="K34" s="52">
        <v>-2170</v>
      </c>
      <c r="L34" s="52" t="s">
        <v>79</v>
      </c>
      <c r="M34" s="53" t="s">
        <v>71</v>
      </c>
      <c r="N34" s="53"/>
      <c r="O34" s="54" t="s">
        <v>72</v>
      </c>
      <c r="P34" s="54" t="s">
        <v>73</v>
      </c>
    </row>
    <row r="35" spans="1:16" ht="12.75" customHeight="1" thickBot="1" x14ac:dyDescent="0.25">
      <c r="A35" s="11" t="str">
        <f t="shared" si="0"/>
        <v> PZ 8.471 </v>
      </c>
      <c r="B35" s="14" t="str">
        <f t="shared" si="1"/>
        <v>I</v>
      </c>
      <c r="C35" s="11">
        <f t="shared" si="2"/>
        <v>29497.5</v>
      </c>
      <c r="D35" s="10" t="str">
        <f t="shared" si="3"/>
        <v>vis</v>
      </c>
      <c r="E35" s="51">
        <f>VLOOKUP(C35,Active!C$21:E$973,3,FALSE)</f>
        <v>-2164.0007649695945</v>
      </c>
      <c r="F35" s="14" t="s">
        <v>67</v>
      </c>
      <c r="G35" s="10" t="str">
        <f t="shared" si="4"/>
        <v>29497.50</v>
      </c>
      <c r="H35" s="11">
        <f t="shared" si="5"/>
        <v>-2164</v>
      </c>
      <c r="I35" s="52" t="s">
        <v>97</v>
      </c>
      <c r="J35" s="53" t="s">
        <v>98</v>
      </c>
      <c r="K35" s="52">
        <v>-2164</v>
      </c>
      <c r="L35" s="52" t="s">
        <v>94</v>
      </c>
      <c r="M35" s="53" t="s">
        <v>71</v>
      </c>
      <c r="N35" s="53"/>
      <c r="O35" s="54" t="s">
        <v>72</v>
      </c>
      <c r="P35" s="54" t="s">
        <v>73</v>
      </c>
    </row>
    <row r="36" spans="1:16" ht="12.75" customHeight="1" thickBot="1" x14ac:dyDescent="0.25">
      <c r="A36" s="11" t="str">
        <f t="shared" si="0"/>
        <v> PZ 8.471 </v>
      </c>
      <c r="B36" s="14" t="str">
        <f t="shared" si="1"/>
        <v>I</v>
      </c>
      <c r="C36" s="11">
        <f t="shared" si="2"/>
        <v>32767.37</v>
      </c>
      <c r="D36" s="10" t="str">
        <f t="shared" si="3"/>
        <v>vis</v>
      </c>
      <c r="E36" s="51">
        <f>VLOOKUP(C36,Active!C$21:E$973,3,FALSE)</f>
        <v>-37.001501317879992</v>
      </c>
      <c r="F36" s="14" t="s">
        <v>67</v>
      </c>
      <c r="G36" s="10" t="str">
        <f t="shared" si="4"/>
        <v>32767.37</v>
      </c>
      <c r="H36" s="11">
        <f t="shared" si="5"/>
        <v>-37</v>
      </c>
      <c r="I36" s="52" t="s">
        <v>99</v>
      </c>
      <c r="J36" s="53" t="s">
        <v>100</v>
      </c>
      <c r="K36" s="52">
        <v>-37</v>
      </c>
      <c r="L36" s="52" t="s">
        <v>94</v>
      </c>
      <c r="M36" s="53" t="s">
        <v>71</v>
      </c>
      <c r="N36" s="53"/>
      <c r="O36" s="54" t="s">
        <v>72</v>
      </c>
      <c r="P36" s="54" t="s">
        <v>73</v>
      </c>
    </row>
    <row r="37" spans="1:16" ht="12.75" customHeight="1" thickBot="1" x14ac:dyDescent="0.25">
      <c r="A37" s="11" t="str">
        <f t="shared" si="0"/>
        <v> BRNO 28 </v>
      </c>
      <c r="B37" s="14" t="str">
        <f t="shared" si="1"/>
        <v>I</v>
      </c>
      <c r="C37" s="11">
        <f t="shared" si="2"/>
        <v>46612.446000000004</v>
      </c>
      <c r="D37" s="10" t="str">
        <f t="shared" si="3"/>
        <v>vis</v>
      </c>
      <c r="E37" s="51">
        <f>VLOOKUP(C37,Active!C$21:E$973,3,FALSE)</f>
        <v>8969.0037702073005</v>
      </c>
      <c r="F37" s="14" t="s">
        <v>67</v>
      </c>
      <c r="G37" s="10" t="str">
        <f t="shared" si="4"/>
        <v>46612.446</v>
      </c>
      <c r="H37" s="11">
        <f t="shared" si="5"/>
        <v>8969</v>
      </c>
      <c r="I37" s="52" t="s">
        <v>109</v>
      </c>
      <c r="J37" s="53" t="s">
        <v>110</v>
      </c>
      <c r="K37" s="52">
        <v>8969</v>
      </c>
      <c r="L37" s="52" t="s">
        <v>111</v>
      </c>
      <c r="M37" s="53" t="s">
        <v>112</v>
      </c>
      <c r="N37" s="53"/>
      <c r="O37" s="54" t="s">
        <v>113</v>
      </c>
      <c r="P37" s="54" t="s">
        <v>114</v>
      </c>
    </row>
    <row r="38" spans="1:16" ht="12.75" customHeight="1" thickBot="1" x14ac:dyDescent="0.25">
      <c r="A38" s="11" t="str">
        <f t="shared" si="0"/>
        <v> BRNO 28 </v>
      </c>
      <c r="B38" s="14" t="str">
        <f t="shared" si="1"/>
        <v>I</v>
      </c>
      <c r="C38" s="11">
        <f t="shared" si="2"/>
        <v>46612.447</v>
      </c>
      <c r="D38" s="10" t="str">
        <f t="shared" si="3"/>
        <v>vis</v>
      </c>
      <c r="E38" s="51">
        <f>VLOOKUP(C38,Active!C$21:E$973,3,FALSE)</f>
        <v>8969.00442069165</v>
      </c>
      <c r="F38" s="14" t="s">
        <v>67</v>
      </c>
      <c r="G38" s="10" t="str">
        <f t="shared" si="4"/>
        <v>46612.447</v>
      </c>
      <c r="H38" s="11">
        <f t="shared" si="5"/>
        <v>8969</v>
      </c>
      <c r="I38" s="52" t="s">
        <v>115</v>
      </c>
      <c r="J38" s="53" t="s">
        <v>116</v>
      </c>
      <c r="K38" s="52">
        <v>8969</v>
      </c>
      <c r="L38" s="52" t="s">
        <v>117</v>
      </c>
      <c r="M38" s="53" t="s">
        <v>112</v>
      </c>
      <c r="N38" s="53"/>
      <c r="O38" s="54" t="s">
        <v>118</v>
      </c>
      <c r="P38" s="54" t="s">
        <v>114</v>
      </c>
    </row>
    <row r="39" spans="1:16" ht="12.75" customHeight="1" thickBot="1" x14ac:dyDescent="0.25">
      <c r="A39" s="11" t="str">
        <f t="shared" si="0"/>
        <v> BRNO 28 </v>
      </c>
      <c r="B39" s="14" t="str">
        <f t="shared" si="1"/>
        <v>I</v>
      </c>
      <c r="C39" s="11">
        <f t="shared" si="2"/>
        <v>46612.457999999999</v>
      </c>
      <c r="D39" s="10" t="str">
        <f t="shared" si="3"/>
        <v>vis</v>
      </c>
      <c r="E39" s="51">
        <f>VLOOKUP(C39,Active!C$21:E$973,3,FALSE)</f>
        <v>8969.0115760195058</v>
      </c>
      <c r="F39" s="14" t="s">
        <v>67</v>
      </c>
      <c r="G39" s="10" t="str">
        <f t="shared" si="4"/>
        <v>46612.458</v>
      </c>
      <c r="H39" s="11">
        <f t="shared" si="5"/>
        <v>8969</v>
      </c>
      <c r="I39" s="52" t="s">
        <v>119</v>
      </c>
      <c r="J39" s="53" t="s">
        <v>120</v>
      </c>
      <c r="K39" s="52">
        <v>8969</v>
      </c>
      <c r="L39" s="52" t="s">
        <v>121</v>
      </c>
      <c r="M39" s="53" t="s">
        <v>112</v>
      </c>
      <c r="N39" s="53"/>
      <c r="O39" s="54" t="s">
        <v>122</v>
      </c>
      <c r="P39" s="54" t="s">
        <v>114</v>
      </c>
    </row>
    <row r="40" spans="1:16" ht="12.75" customHeight="1" thickBot="1" x14ac:dyDescent="0.25">
      <c r="A40" s="11" t="str">
        <f t="shared" si="0"/>
        <v> BRNO 28 </v>
      </c>
      <c r="B40" s="14" t="str">
        <f t="shared" si="1"/>
        <v>I</v>
      </c>
      <c r="C40" s="11">
        <f t="shared" si="2"/>
        <v>46612.457999999999</v>
      </c>
      <c r="D40" s="10" t="str">
        <f t="shared" si="3"/>
        <v>vis</v>
      </c>
      <c r="E40" s="51">
        <f>VLOOKUP(C40,Active!C$21:E$973,3,FALSE)</f>
        <v>8969.0115760195058</v>
      </c>
      <c r="F40" s="14" t="s">
        <v>67</v>
      </c>
      <c r="G40" s="10" t="str">
        <f t="shared" si="4"/>
        <v>46612.458</v>
      </c>
      <c r="H40" s="11">
        <f t="shared" si="5"/>
        <v>8969</v>
      </c>
      <c r="I40" s="52" t="s">
        <v>119</v>
      </c>
      <c r="J40" s="53" t="s">
        <v>120</v>
      </c>
      <c r="K40" s="52">
        <v>8969</v>
      </c>
      <c r="L40" s="52" t="s">
        <v>121</v>
      </c>
      <c r="M40" s="53" t="s">
        <v>112</v>
      </c>
      <c r="N40" s="53"/>
      <c r="O40" s="54" t="s">
        <v>123</v>
      </c>
      <c r="P40" s="54" t="s">
        <v>114</v>
      </c>
    </row>
    <row r="41" spans="1:16" ht="12.75" customHeight="1" thickBot="1" x14ac:dyDescent="0.25">
      <c r="A41" s="11" t="str">
        <f t="shared" si="0"/>
        <v> BRNO 28 </v>
      </c>
      <c r="B41" s="14" t="str">
        <f t="shared" si="1"/>
        <v>I</v>
      </c>
      <c r="C41" s="11">
        <f t="shared" si="2"/>
        <v>46612.462</v>
      </c>
      <c r="D41" s="10" t="str">
        <f t="shared" si="3"/>
        <v>vis</v>
      </c>
      <c r="E41" s="51">
        <f>VLOOKUP(C41,Active!C$21:E$973,3,FALSE)</f>
        <v>8969.0141779569094</v>
      </c>
      <c r="F41" s="14" t="s">
        <v>67</v>
      </c>
      <c r="G41" s="10" t="str">
        <f t="shared" si="4"/>
        <v>46612.462</v>
      </c>
      <c r="H41" s="11">
        <f t="shared" si="5"/>
        <v>8969</v>
      </c>
      <c r="I41" s="52" t="s">
        <v>124</v>
      </c>
      <c r="J41" s="53" t="s">
        <v>125</v>
      </c>
      <c r="K41" s="52">
        <v>8969</v>
      </c>
      <c r="L41" s="52" t="s">
        <v>126</v>
      </c>
      <c r="M41" s="53" t="s">
        <v>112</v>
      </c>
      <c r="N41" s="53"/>
      <c r="O41" s="54" t="s">
        <v>127</v>
      </c>
      <c r="P41" s="54" t="s">
        <v>114</v>
      </c>
    </row>
    <row r="42" spans="1:16" ht="12.75" customHeight="1" thickBot="1" x14ac:dyDescent="0.25">
      <c r="A42" s="11" t="str">
        <f t="shared" si="0"/>
        <v> BRNO 28 </v>
      </c>
      <c r="B42" s="14" t="str">
        <f t="shared" si="1"/>
        <v>I</v>
      </c>
      <c r="C42" s="11">
        <f t="shared" si="2"/>
        <v>46672.396999999997</v>
      </c>
      <c r="D42" s="10" t="str">
        <f t="shared" si="3"/>
        <v>vis</v>
      </c>
      <c r="E42" s="51">
        <f>VLOOKUP(C42,Active!C$21:E$973,3,FALSE)</f>
        <v>9008.0009575129643</v>
      </c>
      <c r="F42" s="14" t="s">
        <v>67</v>
      </c>
      <c r="G42" s="10" t="str">
        <f t="shared" si="4"/>
        <v>46672.397</v>
      </c>
      <c r="H42" s="11">
        <f t="shared" si="5"/>
        <v>9008</v>
      </c>
      <c r="I42" s="52" t="s">
        <v>128</v>
      </c>
      <c r="J42" s="53" t="s">
        <v>129</v>
      </c>
      <c r="K42" s="52">
        <v>9008</v>
      </c>
      <c r="L42" s="52" t="s">
        <v>130</v>
      </c>
      <c r="M42" s="53" t="s">
        <v>112</v>
      </c>
      <c r="N42" s="53"/>
      <c r="O42" s="54" t="s">
        <v>131</v>
      </c>
      <c r="P42" s="54" t="s">
        <v>114</v>
      </c>
    </row>
    <row r="43" spans="1:16" ht="12.75" customHeight="1" thickBot="1" x14ac:dyDescent="0.25">
      <c r="A43" s="11" t="str">
        <f t="shared" si="0"/>
        <v> BRNO 32 </v>
      </c>
      <c r="B43" s="14" t="str">
        <f t="shared" si="1"/>
        <v>I</v>
      </c>
      <c r="C43" s="11">
        <f t="shared" si="2"/>
        <v>49928.4352</v>
      </c>
      <c r="D43" s="10" t="str">
        <f t="shared" si="3"/>
        <v>vis</v>
      </c>
      <c r="E43" s="51">
        <f>VLOOKUP(C43,Active!C$21:E$973,3,FALSE)</f>
        <v>11126.002851723395</v>
      </c>
      <c r="F43" s="14" t="s">
        <v>67</v>
      </c>
      <c r="G43" s="10" t="str">
        <f t="shared" si="4"/>
        <v>49928.4352</v>
      </c>
      <c r="H43" s="11">
        <f t="shared" si="5"/>
        <v>11126</v>
      </c>
      <c r="I43" s="52" t="s">
        <v>132</v>
      </c>
      <c r="J43" s="53" t="s">
        <v>133</v>
      </c>
      <c r="K43" s="52">
        <v>11126</v>
      </c>
      <c r="L43" s="52" t="s">
        <v>134</v>
      </c>
      <c r="M43" s="53" t="s">
        <v>112</v>
      </c>
      <c r="N43" s="53"/>
      <c r="O43" s="54" t="s">
        <v>135</v>
      </c>
      <c r="P43" s="54" t="s">
        <v>136</v>
      </c>
    </row>
    <row r="44" spans="1:16" ht="12.75" customHeight="1" thickBot="1" x14ac:dyDescent="0.25">
      <c r="A44" s="11" t="str">
        <f t="shared" si="0"/>
        <v> BRNO 32 </v>
      </c>
      <c r="B44" s="14" t="str">
        <f t="shared" si="1"/>
        <v>I</v>
      </c>
      <c r="C44" s="11">
        <f t="shared" si="2"/>
        <v>49928.44</v>
      </c>
      <c r="D44" s="10" t="str">
        <f t="shared" si="3"/>
        <v>vis</v>
      </c>
      <c r="E44" s="51">
        <f>VLOOKUP(C44,Active!C$21:E$973,3,FALSE)</f>
        <v>11126.005974048281</v>
      </c>
      <c r="F44" s="14" t="s">
        <v>67</v>
      </c>
      <c r="G44" s="10" t="str">
        <f t="shared" si="4"/>
        <v>49928.4400</v>
      </c>
      <c r="H44" s="11">
        <f t="shared" si="5"/>
        <v>11126</v>
      </c>
      <c r="I44" s="52" t="s">
        <v>137</v>
      </c>
      <c r="J44" s="53" t="s">
        <v>138</v>
      </c>
      <c r="K44" s="52">
        <v>11126</v>
      </c>
      <c r="L44" s="52" t="s">
        <v>139</v>
      </c>
      <c r="M44" s="53" t="s">
        <v>112</v>
      </c>
      <c r="N44" s="53"/>
      <c r="O44" s="54" t="s">
        <v>118</v>
      </c>
      <c r="P44" s="54" t="s">
        <v>136</v>
      </c>
    </row>
    <row r="45" spans="1:16" ht="12.75" customHeight="1" thickBot="1" x14ac:dyDescent="0.25">
      <c r="A45" s="11" t="str">
        <f t="shared" si="0"/>
        <v> BRNO 32 </v>
      </c>
      <c r="B45" s="14" t="str">
        <f t="shared" si="1"/>
        <v>I</v>
      </c>
      <c r="C45" s="11">
        <f t="shared" si="2"/>
        <v>49928.4421</v>
      </c>
      <c r="D45" s="10" t="str">
        <f t="shared" si="3"/>
        <v>vis</v>
      </c>
      <c r="E45" s="51">
        <f>VLOOKUP(C45,Active!C$21:E$973,3,FALSE)</f>
        <v>11126.007340065415</v>
      </c>
      <c r="F45" s="14" t="s">
        <v>67</v>
      </c>
      <c r="G45" s="10" t="str">
        <f t="shared" si="4"/>
        <v>49928.4421</v>
      </c>
      <c r="H45" s="11">
        <f t="shared" si="5"/>
        <v>11126</v>
      </c>
      <c r="I45" s="52" t="s">
        <v>140</v>
      </c>
      <c r="J45" s="53" t="s">
        <v>141</v>
      </c>
      <c r="K45" s="52">
        <v>11126</v>
      </c>
      <c r="L45" s="52" t="s">
        <v>142</v>
      </c>
      <c r="M45" s="53" t="s">
        <v>112</v>
      </c>
      <c r="N45" s="53"/>
      <c r="O45" s="54" t="s">
        <v>122</v>
      </c>
      <c r="P45" s="54" t="s">
        <v>136</v>
      </c>
    </row>
    <row r="46" spans="1:16" ht="12.75" customHeight="1" thickBot="1" x14ac:dyDescent="0.25">
      <c r="A46" s="11" t="str">
        <f t="shared" si="0"/>
        <v> BRNO 32 </v>
      </c>
      <c r="B46" s="14" t="str">
        <f t="shared" si="1"/>
        <v>I</v>
      </c>
      <c r="C46" s="11">
        <f t="shared" si="2"/>
        <v>49928.444900000002</v>
      </c>
      <c r="D46" s="10" t="str">
        <f t="shared" si="3"/>
        <v>vis</v>
      </c>
      <c r="E46" s="51">
        <f>VLOOKUP(C46,Active!C$21:E$973,3,FALSE)</f>
        <v>11126.009161421598</v>
      </c>
      <c r="F46" s="14" t="s">
        <v>67</v>
      </c>
      <c r="G46" s="10" t="str">
        <f t="shared" si="4"/>
        <v>49928.4449</v>
      </c>
      <c r="H46" s="11">
        <f t="shared" si="5"/>
        <v>11126</v>
      </c>
      <c r="I46" s="52" t="s">
        <v>143</v>
      </c>
      <c r="J46" s="53" t="s">
        <v>144</v>
      </c>
      <c r="K46" s="52">
        <v>11126</v>
      </c>
      <c r="L46" s="52" t="s">
        <v>145</v>
      </c>
      <c r="M46" s="53" t="s">
        <v>112</v>
      </c>
      <c r="N46" s="53"/>
      <c r="O46" s="54" t="s">
        <v>146</v>
      </c>
      <c r="P46" s="54" t="s">
        <v>136</v>
      </c>
    </row>
    <row r="47" spans="1:16" ht="12.75" customHeight="1" thickBot="1" x14ac:dyDescent="0.25">
      <c r="A47" s="11" t="str">
        <f t="shared" si="0"/>
        <v> BRNO 32 </v>
      </c>
      <c r="B47" s="14" t="str">
        <f t="shared" si="1"/>
        <v>I</v>
      </c>
      <c r="C47" s="11">
        <f t="shared" si="2"/>
        <v>49928.445599999999</v>
      </c>
      <c r="D47" s="10" t="str">
        <f t="shared" si="3"/>
        <v>vis</v>
      </c>
      <c r="E47" s="51">
        <f>VLOOKUP(C47,Active!C$21:E$973,3,FALSE)</f>
        <v>11126.009616760643</v>
      </c>
      <c r="F47" s="14" t="s">
        <v>67</v>
      </c>
      <c r="G47" s="10" t="str">
        <f t="shared" si="4"/>
        <v>49928.4456</v>
      </c>
      <c r="H47" s="11">
        <f t="shared" si="5"/>
        <v>11126</v>
      </c>
      <c r="I47" s="52" t="s">
        <v>147</v>
      </c>
      <c r="J47" s="53" t="s">
        <v>148</v>
      </c>
      <c r="K47" s="52">
        <v>11126</v>
      </c>
      <c r="L47" s="52" t="s">
        <v>149</v>
      </c>
      <c r="M47" s="53" t="s">
        <v>112</v>
      </c>
      <c r="N47" s="53"/>
      <c r="O47" s="54" t="s">
        <v>150</v>
      </c>
      <c r="P47" s="54" t="s">
        <v>136</v>
      </c>
    </row>
    <row r="48" spans="1:16" ht="12.75" customHeight="1" thickBot="1" x14ac:dyDescent="0.25">
      <c r="A48" s="11" t="str">
        <f t="shared" si="0"/>
        <v> BRNO 32 </v>
      </c>
      <c r="B48" s="14" t="str">
        <f t="shared" si="1"/>
        <v>I</v>
      </c>
      <c r="C48" s="11">
        <f t="shared" si="2"/>
        <v>51433.464999999997</v>
      </c>
      <c r="D48" s="10" t="str">
        <f t="shared" si="3"/>
        <v>vis</v>
      </c>
      <c r="E48" s="51">
        <f>VLOOKUP(C48,Active!C$21:E$973,3,FALSE)</f>
        <v>12105.001183881519</v>
      </c>
      <c r="F48" s="14" t="s">
        <v>67</v>
      </c>
      <c r="G48" s="10" t="str">
        <f t="shared" si="4"/>
        <v>51433.4650</v>
      </c>
      <c r="H48" s="11">
        <f t="shared" si="5"/>
        <v>12105</v>
      </c>
      <c r="I48" s="52" t="s">
        <v>162</v>
      </c>
      <c r="J48" s="53" t="s">
        <v>163</v>
      </c>
      <c r="K48" s="52">
        <v>12105</v>
      </c>
      <c r="L48" s="52" t="s">
        <v>164</v>
      </c>
      <c r="M48" s="53" t="s">
        <v>165</v>
      </c>
      <c r="N48" s="53" t="s">
        <v>166</v>
      </c>
      <c r="O48" s="54" t="s">
        <v>167</v>
      </c>
      <c r="P48" s="54" t="s">
        <v>136</v>
      </c>
    </row>
    <row r="49" spans="1:16" ht="12.75" customHeight="1" thickBot="1" x14ac:dyDescent="0.25">
      <c r="A49" s="11" t="str">
        <f t="shared" si="0"/>
        <v>OEJV 0074 </v>
      </c>
      <c r="B49" s="14" t="str">
        <f t="shared" si="1"/>
        <v>I</v>
      </c>
      <c r="C49" s="11">
        <f t="shared" si="2"/>
        <v>52875.470999999998</v>
      </c>
      <c r="D49" s="10" t="str">
        <f t="shared" si="3"/>
        <v>vis</v>
      </c>
      <c r="E49" s="51">
        <f>VLOOKUP(C49,Active!C$21:E$973,3,FALSE)</f>
        <v>13043.003520421307</v>
      </c>
      <c r="F49" s="14" t="s">
        <v>67</v>
      </c>
      <c r="G49" s="10" t="str">
        <f t="shared" si="4"/>
        <v>52875.471</v>
      </c>
      <c r="H49" s="11">
        <f t="shared" si="5"/>
        <v>13043</v>
      </c>
      <c r="I49" s="52" t="s">
        <v>179</v>
      </c>
      <c r="J49" s="53" t="s">
        <v>180</v>
      </c>
      <c r="K49" s="52">
        <v>13043</v>
      </c>
      <c r="L49" s="52" t="s">
        <v>181</v>
      </c>
      <c r="M49" s="53" t="s">
        <v>112</v>
      </c>
      <c r="N49" s="53"/>
      <c r="O49" s="54" t="s">
        <v>122</v>
      </c>
      <c r="P49" s="55" t="s">
        <v>182</v>
      </c>
    </row>
    <row r="50" spans="1:16" ht="12.75" customHeight="1" thickBot="1" x14ac:dyDescent="0.25">
      <c r="A50" s="11" t="str">
        <f t="shared" si="0"/>
        <v>BAVM 193 </v>
      </c>
      <c r="B50" s="14" t="str">
        <f t="shared" si="1"/>
        <v>I</v>
      </c>
      <c r="C50" s="11">
        <f t="shared" si="2"/>
        <v>54337.448100000001</v>
      </c>
      <c r="D50" s="10" t="str">
        <f t="shared" si="3"/>
        <v>vis</v>
      </c>
      <c r="E50" s="51">
        <f>VLOOKUP(C50,Active!C$21:E$973,3,FALSE)</f>
        <v>13993.996744976313</v>
      </c>
      <c r="F50" s="14" t="s">
        <v>67</v>
      </c>
      <c r="G50" s="10" t="str">
        <f t="shared" si="4"/>
        <v>54337.4481</v>
      </c>
      <c r="H50" s="11">
        <f t="shared" si="5"/>
        <v>13994</v>
      </c>
      <c r="I50" s="52" t="s">
        <v>200</v>
      </c>
      <c r="J50" s="53" t="s">
        <v>201</v>
      </c>
      <c r="K50" s="52" t="s">
        <v>202</v>
      </c>
      <c r="L50" s="52" t="s">
        <v>203</v>
      </c>
      <c r="M50" s="53" t="s">
        <v>176</v>
      </c>
      <c r="N50" s="53" t="s">
        <v>191</v>
      </c>
      <c r="O50" s="54" t="s">
        <v>204</v>
      </c>
      <c r="P50" s="55" t="s">
        <v>205</v>
      </c>
    </row>
    <row r="51" spans="1:16" ht="12.75" customHeight="1" thickBot="1" x14ac:dyDescent="0.25">
      <c r="A51" s="11" t="str">
        <f t="shared" si="0"/>
        <v>BAVM 203 </v>
      </c>
      <c r="B51" s="14" t="str">
        <f t="shared" si="1"/>
        <v>I</v>
      </c>
      <c r="C51" s="11">
        <f t="shared" si="2"/>
        <v>54706.405400000003</v>
      </c>
      <c r="D51" s="10" t="str">
        <f t="shared" si="3"/>
        <v>vis</v>
      </c>
      <c r="E51" s="51">
        <f>VLOOKUP(C51,Active!C$21:E$973,3,FALSE)</f>
        <v>14233.997694683467</v>
      </c>
      <c r="F51" s="14" t="s">
        <v>67</v>
      </c>
      <c r="G51" s="10" t="str">
        <f t="shared" si="4"/>
        <v>54706.4054</v>
      </c>
      <c r="H51" s="11">
        <f t="shared" si="5"/>
        <v>14234</v>
      </c>
      <c r="I51" s="52" t="s">
        <v>206</v>
      </c>
      <c r="J51" s="53" t="s">
        <v>207</v>
      </c>
      <c r="K51" s="52" t="s">
        <v>208</v>
      </c>
      <c r="L51" s="52" t="s">
        <v>209</v>
      </c>
      <c r="M51" s="53" t="s">
        <v>176</v>
      </c>
      <c r="N51" s="53" t="s">
        <v>191</v>
      </c>
      <c r="O51" s="54" t="s">
        <v>204</v>
      </c>
      <c r="P51" s="55" t="s">
        <v>210</v>
      </c>
    </row>
    <row r="52" spans="1:16" ht="12.75" customHeight="1" thickBot="1" x14ac:dyDescent="0.25">
      <c r="A52" s="11" t="str">
        <f t="shared" si="0"/>
        <v>BAVM 212 </v>
      </c>
      <c r="B52" s="14" t="str">
        <f t="shared" si="1"/>
        <v>I</v>
      </c>
      <c r="C52" s="11">
        <f t="shared" si="2"/>
        <v>55041.5406</v>
      </c>
      <c r="D52" s="10" t="str">
        <f t="shared" si="3"/>
        <v>vis</v>
      </c>
      <c r="E52" s="51">
        <f>VLOOKUP(C52,Active!C$21:E$973,3,FALSE)</f>
        <v>14451.997897634581</v>
      </c>
      <c r="F52" s="14" t="s">
        <v>67</v>
      </c>
      <c r="G52" s="10" t="str">
        <f t="shared" si="4"/>
        <v>55041.5406</v>
      </c>
      <c r="H52" s="11">
        <f t="shared" si="5"/>
        <v>14452</v>
      </c>
      <c r="I52" s="52" t="s">
        <v>211</v>
      </c>
      <c r="J52" s="53" t="s">
        <v>212</v>
      </c>
      <c r="K52" s="52" t="s">
        <v>213</v>
      </c>
      <c r="L52" s="52" t="s">
        <v>214</v>
      </c>
      <c r="M52" s="53" t="s">
        <v>176</v>
      </c>
      <c r="N52" s="53" t="s">
        <v>191</v>
      </c>
      <c r="O52" s="54" t="s">
        <v>204</v>
      </c>
      <c r="P52" s="55" t="s">
        <v>215</v>
      </c>
    </row>
    <row r="53" spans="1:16" ht="12.75" customHeight="1" thickBot="1" x14ac:dyDescent="0.25">
      <c r="A53" s="11" t="str">
        <f t="shared" si="0"/>
        <v>BAVM 212 </v>
      </c>
      <c r="B53" s="14" t="str">
        <f t="shared" si="1"/>
        <v>I</v>
      </c>
      <c r="C53" s="11">
        <f t="shared" si="2"/>
        <v>55075.361599999997</v>
      </c>
      <c r="D53" s="10" t="str">
        <f t="shared" si="3"/>
        <v>vis</v>
      </c>
      <c r="E53" s="51">
        <f>VLOOKUP(C53,Active!C$21:E$973,3,FALSE)</f>
        <v>14473.997928857829</v>
      </c>
      <c r="F53" s="14" t="s">
        <v>67</v>
      </c>
      <c r="G53" s="10" t="str">
        <f t="shared" si="4"/>
        <v>55075.3616</v>
      </c>
      <c r="H53" s="11">
        <f t="shared" si="5"/>
        <v>14474</v>
      </c>
      <c r="I53" s="52" t="s">
        <v>216</v>
      </c>
      <c r="J53" s="53" t="s">
        <v>217</v>
      </c>
      <c r="K53" s="52" t="s">
        <v>218</v>
      </c>
      <c r="L53" s="52" t="s">
        <v>214</v>
      </c>
      <c r="M53" s="53" t="s">
        <v>176</v>
      </c>
      <c r="N53" s="53" t="s">
        <v>191</v>
      </c>
      <c r="O53" s="54" t="s">
        <v>204</v>
      </c>
      <c r="P53" s="55" t="s">
        <v>215</v>
      </c>
    </row>
    <row r="54" spans="1:16" ht="12.75" customHeight="1" thickBot="1" x14ac:dyDescent="0.25">
      <c r="A54" s="11" t="str">
        <f t="shared" si="0"/>
        <v>BAVM 225 </v>
      </c>
      <c r="B54" s="14" t="str">
        <f t="shared" si="1"/>
        <v>I</v>
      </c>
      <c r="C54" s="11">
        <f t="shared" si="2"/>
        <v>55796.362800000003</v>
      </c>
      <c r="D54" s="10" t="str">
        <f t="shared" si="3"/>
        <v>vis</v>
      </c>
      <c r="E54" s="51">
        <f>VLOOKUP(C54,Active!C$21:E$973,3,FALSE)</f>
        <v>14942.997926255895</v>
      </c>
      <c r="F54" s="14" t="s">
        <v>67</v>
      </c>
      <c r="G54" s="10" t="str">
        <f t="shared" si="4"/>
        <v>55796.3628</v>
      </c>
      <c r="H54" s="11">
        <f t="shared" si="5"/>
        <v>14943</v>
      </c>
      <c r="I54" s="52" t="s">
        <v>230</v>
      </c>
      <c r="J54" s="53" t="s">
        <v>231</v>
      </c>
      <c r="K54" s="52" t="s">
        <v>232</v>
      </c>
      <c r="L54" s="52" t="s">
        <v>214</v>
      </c>
      <c r="M54" s="53" t="s">
        <v>176</v>
      </c>
      <c r="N54" s="53" t="s">
        <v>233</v>
      </c>
      <c r="O54" s="54" t="s">
        <v>234</v>
      </c>
      <c r="P54" s="55" t="s">
        <v>235</v>
      </c>
    </row>
    <row r="55" spans="1:16" ht="12.75" customHeight="1" thickBot="1" x14ac:dyDescent="0.25">
      <c r="A55" s="11" t="str">
        <f t="shared" si="0"/>
        <v>BAVM 225 </v>
      </c>
      <c r="B55" s="14" t="str">
        <f t="shared" si="1"/>
        <v>I</v>
      </c>
      <c r="C55" s="11">
        <f t="shared" si="2"/>
        <v>55799.437899999997</v>
      </c>
      <c r="D55" s="10" t="str">
        <f t="shared" si="3"/>
        <v>vis</v>
      </c>
      <c r="E55" s="51">
        <f>VLOOKUP(C55,Active!C$21:E$973,3,FALSE)</f>
        <v>14944.998230682568</v>
      </c>
      <c r="F55" s="14" t="s">
        <v>67</v>
      </c>
      <c r="G55" s="10" t="str">
        <f t="shared" si="4"/>
        <v>55799.4379</v>
      </c>
      <c r="H55" s="11">
        <f t="shared" si="5"/>
        <v>14945</v>
      </c>
      <c r="I55" s="52" t="s">
        <v>236</v>
      </c>
      <c r="J55" s="53" t="s">
        <v>237</v>
      </c>
      <c r="K55" s="52" t="s">
        <v>238</v>
      </c>
      <c r="L55" s="52" t="s">
        <v>239</v>
      </c>
      <c r="M55" s="53" t="s">
        <v>176</v>
      </c>
      <c r="N55" s="53" t="s">
        <v>191</v>
      </c>
      <c r="O55" s="54" t="s">
        <v>204</v>
      </c>
      <c r="P55" s="55" t="s">
        <v>235</v>
      </c>
    </row>
    <row r="56" spans="1:16" ht="12.75" customHeight="1" thickBot="1" x14ac:dyDescent="0.25">
      <c r="A56" s="11" t="str">
        <f t="shared" si="0"/>
        <v>BAVM 225 </v>
      </c>
      <c r="B56" s="14" t="str">
        <f t="shared" si="1"/>
        <v>I</v>
      </c>
      <c r="C56" s="11">
        <f t="shared" si="2"/>
        <v>55839.407599999999</v>
      </c>
      <c r="D56" s="10" t="str">
        <f t="shared" si="3"/>
        <v>vis</v>
      </c>
      <c r="E56" s="51">
        <f>VLOOKUP(C56,Active!C$21:E$973,3,FALSE)</f>
        <v>14970.997895032644</v>
      </c>
      <c r="F56" s="14" t="s">
        <v>67</v>
      </c>
      <c r="G56" s="10" t="str">
        <f t="shared" si="4"/>
        <v>55839.4076</v>
      </c>
      <c r="H56" s="11">
        <f t="shared" si="5"/>
        <v>14971</v>
      </c>
      <c r="I56" s="52" t="s">
        <v>240</v>
      </c>
      <c r="J56" s="53" t="s">
        <v>241</v>
      </c>
      <c r="K56" s="52" t="s">
        <v>242</v>
      </c>
      <c r="L56" s="52" t="s">
        <v>214</v>
      </c>
      <c r="M56" s="53" t="s">
        <v>176</v>
      </c>
      <c r="N56" s="53" t="s">
        <v>191</v>
      </c>
      <c r="O56" s="54" t="s">
        <v>204</v>
      </c>
      <c r="P56" s="55" t="s">
        <v>235</v>
      </c>
    </row>
    <row r="57" spans="1:16" ht="12.75" customHeight="1" thickBot="1" x14ac:dyDescent="0.25">
      <c r="A57" s="11" t="str">
        <f t="shared" si="0"/>
        <v>BAVM 225 </v>
      </c>
      <c r="B57" s="14" t="str">
        <f t="shared" si="1"/>
        <v>I</v>
      </c>
      <c r="C57" s="11">
        <f t="shared" si="2"/>
        <v>55879.377699999997</v>
      </c>
      <c r="D57" s="10" t="str">
        <f t="shared" si="3"/>
        <v>vis</v>
      </c>
      <c r="E57" s="51">
        <f>VLOOKUP(C57,Active!C$21:E$973,3,FALSE)</f>
        <v>14996.997819576458</v>
      </c>
      <c r="F57" s="14" t="s">
        <v>67</v>
      </c>
      <c r="G57" s="10" t="str">
        <f t="shared" si="4"/>
        <v>55879.3777</v>
      </c>
      <c r="H57" s="11">
        <f t="shared" si="5"/>
        <v>14997</v>
      </c>
      <c r="I57" s="52" t="s">
        <v>243</v>
      </c>
      <c r="J57" s="53" t="s">
        <v>244</v>
      </c>
      <c r="K57" s="52" t="s">
        <v>245</v>
      </c>
      <c r="L57" s="52" t="s">
        <v>246</v>
      </c>
      <c r="M57" s="53" t="s">
        <v>176</v>
      </c>
      <c r="N57" s="53" t="s">
        <v>191</v>
      </c>
      <c r="O57" s="54" t="s">
        <v>204</v>
      </c>
      <c r="P57" s="55" t="s">
        <v>235</v>
      </c>
    </row>
    <row r="58" spans="1:16" x14ac:dyDescent="0.2">
      <c r="B58" s="14"/>
      <c r="E58" s="51"/>
      <c r="F58" s="14"/>
    </row>
    <row r="59" spans="1:16" x14ac:dyDescent="0.2">
      <c r="B59" s="14"/>
      <c r="E59" s="51"/>
      <c r="F59" s="14"/>
    </row>
    <row r="60" spans="1:16" x14ac:dyDescent="0.2">
      <c r="B60" s="14"/>
      <c r="E60" s="51"/>
      <c r="F60" s="14"/>
    </row>
    <row r="61" spans="1:16" x14ac:dyDescent="0.2">
      <c r="B61" s="14"/>
      <c r="E61" s="51"/>
      <c r="F61" s="14"/>
    </row>
    <row r="62" spans="1:16" x14ac:dyDescent="0.2">
      <c r="B62" s="14"/>
      <c r="E62" s="51"/>
      <c r="F62" s="14"/>
    </row>
    <row r="63" spans="1:16" x14ac:dyDescent="0.2">
      <c r="B63" s="14"/>
      <c r="E63" s="51"/>
      <c r="F63" s="14"/>
    </row>
    <row r="64" spans="1:16" x14ac:dyDescent="0.2">
      <c r="B64" s="14"/>
      <c r="E64" s="51"/>
      <c r="F64" s="14"/>
    </row>
    <row r="65" spans="2:6" x14ac:dyDescent="0.2">
      <c r="B65" s="14"/>
      <c r="E65" s="51"/>
      <c r="F65" s="14"/>
    </row>
    <row r="66" spans="2:6" x14ac:dyDescent="0.2">
      <c r="B66" s="14"/>
      <c r="E66" s="51"/>
      <c r="F66" s="14"/>
    </row>
    <row r="67" spans="2:6" x14ac:dyDescent="0.2">
      <c r="B67" s="14"/>
      <c r="E67" s="51"/>
      <c r="F67" s="14"/>
    </row>
    <row r="68" spans="2:6" x14ac:dyDescent="0.2">
      <c r="B68" s="14"/>
      <c r="E68" s="51"/>
      <c r="F68" s="14"/>
    </row>
    <row r="69" spans="2:6" x14ac:dyDescent="0.2">
      <c r="B69" s="14"/>
      <c r="E69" s="51"/>
      <c r="F69" s="14"/>
    </row>
    <row r="70" spans="2:6" x14ac:dyDescent="0.2">
      <c r="B70" s="14"/>
      <c r="E70" s="51"/>
      <c r="F70" s="14"/>
    </row>
    <row r="71" spans="2:6" x14ac:dyDescent="0.2">
      <c r="B71" s="14"/>
      <c r="E71" s="51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  <row r="858" spans="2:6" x14ac:dyDescent="0.2">
      <c r="B858" s="14"/>
      <c r="F858" s="14"/>
    </row>
    <row r="859" spans="2:6" x14ac:dyDescent="0.2">
      <c r="B859" s="14"/>
      <c r="F859" s="14"/>
    </row>
  </sheetData>
  <phoneticPr fontId="7" type="noConversion"/>
  <hyperlinks>
    <hyperlink ref="P18" r:id="rId1" display="http://www.bav-astro.de/sfs/BAVM_link.php?BAVMnr=133" xr:uid="{00000000-0004-0000-0100-000000000000}"/>
    <hyperlink ref="P49" r:id="rId2" display="http://var.astro.cz/oejv/issues/oejv0074.pdf" xr:uid="{00000000-0004-0000-0100-000001000000}"/>
    <hyperlink ref="P20" r:id="rId3" display="http://www.konkoly.hu/cgi-bin/IBVS?5653" xr:uid="{00000000-0004-0000-0100-000002000000}"/>
    <hyperlink ref="P21" r:id="rId4" display="http://www.bav-astro.de/sfs/BAVM_link.php?BAVMnr=178" xr:uid="{00000000-0004-0000-0100-000003000000}"/>
    <hyperlink ref="P22" r:id="rId5" display="http://www.bav-astro.de/sfs/BAVM_link.php?BAVMnr=183" xr:uid="{00000000-0004-0000-0100-000004000000}"/>
    <hyperlink ref="P50" r:id="rId6" display="http://www.bav-astro.de/sfs/BAVM_link.php?BAVMnr=193" xr:uid="{00000000-0004-0000-0100-000005000000}"/>
    <hyperlink ref="P51" r:id="rId7" display="http://www.bav-astro.de/sfs/BAVM_link.php?BAVMnr=203" xr:uid="{00000000-0004-0000-0100-000006000000}"/>
    <hyperlink ref="P52" r:id="rId8" display="http://www.bav-astro.de/sfs/BAVM_link.php?BAVMnr=212" xr:uid="{00000000-0004-0000-0100-000007000000}"/>
    <hyperlink ref="P53" r:id="rId9" display="http://www.bav-astro.de/sfs/BAVM_link.php?BAVMnr=212" xr:uid="{00000000-0004-0000-0100-000008000000}"/>
    <hyperlink ref="P23" r:id="rId10" display="http://www.bav-astro.de/sfs/BAVM_link.php?BAVMnr=214" xr:uid="{00000000-0004-0000-0100-000009000000}"/>
    <hyperlink ref="P24" r:id="rId11" display="http://www.bav-astro.de/sfs/BAVM_link.php?BAVMnr=220" xr:uid="{00000000-0004-0000-0100-00000A000000}"/>
    <hyperlink ref="P54" r:id="rId12" display="http://www.bav-astro.de/sfs/BAVM_link.php?BAVMnr=225" xr:uid="{00000000-0004-0000-0100-00000B000000}"/>
    <hyperlink ref="P55" r:id="rId13" display="http://www.bav-astro.de/sfs/BAVM_link.php?BAVMnr=225" xr:uid="{00000000-0004-0000-0100-00000C000000}"/>
    <hyperlink ref="P56" r:id="rId14" display="http://www.bav-astro.de/sfs/BAVM_link.php?BAVMnr=225" xr:uid="{00000000-0004-0000-0100-00000D000000}"/>
    <hyperlink ref="P57" r:id="rId15" display="http://www.bav-astro.de/sfs/BAVM_link.php?BAVMnr=225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2024-02-16T05:04:04Z</dcterms:modified>
</cp:coreProperties>
</file>