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DE56A6-6259-4F7D-A179-864FEE3098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Q28" i="1"/>
  <c r="E23" i="1"/>
  <c r="F23" i="1"/>
  <c r="G23" i="1"/>
  <c r="J23" i="1"/>
  <c r="E24" i="1"/>
  <c r="F24" i="1"/>
  <c r="G24" i="1"/>
  <c r="J24" i="1"/>
  <c r="E25" i="1"/>
  <c r="F25" i="1"/>
  <c r="G25" i="1"/>
  <c r="J25" i="1"/>
  <c r="E22" i="1"/>
  <c r="F22" i="1"/>
  <c r="G22" i="1"/>
  <c r="J22" i="1"/>
  <c r="E26" i="1"/>
  <c r="F26" i="1"/>
  <c r="G26" i="1"/>
  <c r="K26" i="1"/>
  <c r="E27" i="1"/>
  <c r="F27" i="1"/>
  <c r="G27" i="1"/>
  <c r="C9" i="1"/>
  <c r="D9" i="1"/>
  <c r="Q23" i="1"/>
  <c r="Q24" i="1"/>
  <c r="Q25" i="1"/>
  <c r="Q22" i="1"/>
  <c r="G13" i="2"/>
  <c r="C13" i="2"/>
  <c r="E13" i="2"/>
  <c r="G12" i="2"/>
  <c r="C12" i="2"/>
  <c r="E12" i="2"/>
  <c r="G16" i="2"/>
  <c r="C16" i="2"/>
  <c r="E16" i="2"/>
  <c r="G15" i="2"/>
  <c r="C15" i="2"/>
  <c r="E15" i="2"/>
  <c r="G14" i="2"/>
  <c r="C14" i="2"/>
  <c r="E14" i="2"/>
  <c r="G17" i="2"/>
  <c r="C17" i="2"/>
  <c r="E17" i="2"/>
  <c r="H13" i="2"/>
  <c r="D13" i="2"/>
  <c r="B13" i="2"/>
  <c r="A13" i="2"/>
  <c r="H12" i="2"/>
  <c r="D12" i="2"/>
  <c r="B12" i="2"/>
  <c r="A12" i="2"/>
  <c r="H16" i="2"/>
  <c r="D16" i="2"/>
  <c r="B16" i="2"/>
  <c r="A16" i="2"/>
  <c r="H15" i="2"/>
  <c r="D15" i="2"/>
  <c r="B15" i="2"/>
  <c r="A15" i="2"/>
  <c r="H14" i="2"/>
  <c r="D14" i="2"/>
  <c r="B14" i="2"/>
  <c r="A14" i="2"/>
  <c r="H17" i="2"/>
  <c r="D17" i="2"/>
  <c r="B17" i="2"/>
  <c r="A17" i="2"/>
  <c r="K27" i="1"/>
  <c r="Q27" i="1"/>
  <c r="Q26" i="1"/>
  <c r="A21" i="1"/>
  <c r="C21" i="1"/>
  <c r="E21" i="1"/>
  <c r="F21" i="1"/>
  <c r="G21" i="1"/>
  <c r="H21" i="1"/>
  <c r="F16" i="1"/>
  <c r="F17" i="1" s="1"/>
  <c r="C17" i="1"/>
  <c r="Q21" i="1"/>
  <c r="C11" i="1"/>
  <c r="C12" i="1"/>
  <c r="C16" i="1" l="1"/>
  <c r="D18" i="1" s="1"/>
  <c r="O23" i="1"/>
  <c r="O26" i="1"/>
  <c r="O24" i="1"/>
  <c r="O28" i="1"/>
  <c r="O22" i="1"/>
  <c r="O21" i="1"/>
  <c r="C15" i="1"/>
  <c r="O27" i="1"/>
  <c r="O25" i="1"/>
  <c r="C18" i="1" l="1"/>
  <c r="F18" i="1"/>
  <c r="F19" i="1" s="1"/>
</calcChain>
</file>

<file path=xl/sharedStrings.xml><?xml version="1.0" encoding="utf-8"?>
<sst xmlns="http://schemas.openxmlformats.org/spreadsheetml/2006/main" count="132" uniqueCount="90">
  <si>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</si>
  <si>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</si>
  <si>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</si>
  <si>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</si>
  <si>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</si>
  <si>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</si>
  <si>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</si>
  <si>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</si>
  <si>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</si>
  <si>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</si>
  <si>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</si>
  <si>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</si>
  <si>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</si>
  <si>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</si>
  <si>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</si>
  <si>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</si>
  <si>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</si>
  <si>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</si>
  <si>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</si>
  <si>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</si>
  <si>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</si>
  <si>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</si>
  <si>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</si>
  <si>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</si>
  <si>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</si>
  <si>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</si>
  <si>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</si>
  <si>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</si>
  <si>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</si>
  <si>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</si>
  <si>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</si>
  <si>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</si>
  <si>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</si>
  <si>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</si>
  <si>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</si>
  <si>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</si>
  <si>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</si>
  <si>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</si>
  <si>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EY Lac</t>
  </si>
  <si>
    <t>EY Lac / GSC na</t>
  </si>
  <si>
    <t>EA</t>
  </si>
  <si>
    <t>Kreiner</t>
  </si>
  <si>
    <t>IBVS 6070</t>
  </si>
  <si>
    <t>II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</si>
  <si>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</si>
  <si>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</si>
  <si>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</si>
  <si>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</si>
  <si>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</si>
  <si>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</si>
  <si>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</si>
  <si>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</si>
  <si>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</si>
  <si>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</si>
  <si>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</si>
  <si>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</si>
  <si>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2454000.5040 </t>
  </si>
  <si>
    <t> 22.09.2006 00:05 </t>
  </si>
  <si>
    <t> -0.4365 </t>
  </si>
  <si>
    <t>C </t>
  </si>
  <si>
    <t>-I</t>
  </si>
  <si>
    <t> F.Agerer </t>
  </si>
  <si>
    <t>BAVM 193 </t>
  </si>
  <si>
    <t>2454384.3213 </t>
  </si>
  <si>
    <t> 10.10.2007 19:42 </t>
  </si>
  <si>
    <t>11092.5</t>
  </si>
  <si>
    <t> -0.4389 </t>
  </si>
  <si>
    <t>2454737.4082 </t>
  </si>
  <si>
    <t> 27.09.2008 21:47 </t>
  </si>
  <si>
    <t>11247.5</t>
  </si>
  <si>
    <t> -0.4206 </t>
  </si>
  <si>
    <t>BAVM 203 </t>
  </si>
  <si>
    <t>2455033.5400 </t>
  </si>
  <si>
    <t> 21.07.2009 00:57 </t>
  </si>
  <si>
    <t>11377.5</t>
  </si>
  <si>
    <t> -0.4109 </t>
  </si>
  <si>
    <t>BAVM 212 </t>
  </si>
  <si>
    <t>2456188.4684 </t>
  </si>
  <si>
    <t> 17.09.2012 23:14 </t>
  </si>
  <si>
    <t>11884.5</t>
  </si>
  <si>
    <t> -0.3585 </t>
  </si>
  <si>
    <t>BAVM 231 </t>
  </si>
  <si>
    <t>2456949.3067 </t>
  </si>
  <si>
    <t> 18.10.2014 19:21 </t>
  </si>
  <si>
    <t>12218.5</t>
  </si>
  <si>
    <t> -0.3261 </t>
  </si>
  <si>
    <t>BAVM 239 </t>
  </si>
  <si>
    <t>I</t>
  </si>
  <si>
    <t>IBVS 6196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</si>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</sst>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0" fillId="0" borderId="0" xfId="0" applyAlignment="1">
      <alignment horizontal="right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EY Lac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C-43BF-A350-0C57C8D5C3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C-43BF-A350-0C57C8D5C3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1.5778000000864267E-2</c:v>
                </c:pt>
                <c:pt idx="2">
                  <c:v>1.5360000033979304E-3</c:v>
                </c:pt>
                <c:pt idx="3">
                  <c:v>8.975999997346662E-3</c:v>
                </c:pt>
                <c:pt idx="4">
                  <c:v>9.6160000030067749E-3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C-43BF-A350-0C57C8D5C3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2.6491999997233506E-2</c:v>
                </c:pt>
                <c:pt idx="6">
                  <c:v>3.5503999999491498E-2</c:v>
                </c:pt>
                <c:pt idx="7">
                  <c:v>3.6068000001250766E-2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C-43BF-A350-0C57C8D5C3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3C-43BF-A350-0C57C8D5C3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3C-43BF-A350-0C57C8D5C3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5">
                    <c:v>1.1000000000000001E-3</c:v>
                  </c:pt>
                  <c:pt idx="6">
                    <c:v>2E-3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3C-43BF-A350-0C57C8D5C3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-4.6815108370161125E-3</c:v>
                </c:pt>
                <c:pt idx="1">
                  <c:v>7.5185911993099954E-3</c:v>
                </c:pt>
                <c:pt idx="2">
                  <c:v>1.0640409260237786E-2</c:v>
                </c:pt>
                <c:pt idx="3">
                  <c:v>1.3512111334088275E-2</c:v>
                </c:pt>
                <c:pt idx="4">
                  <c:v>1.5920635654091912E-2</c:v>
                </c:pt>
                <c:pt idx="5">
                  <c:v>2.531388050210609E-2</c:v>
                </c:pt>
                <c:pt idx="6">
                  <c:v>3.1501935293500052E-2</c:v>
                </c:pt>
                <c:pt idx="7">
                  <c:v>3.4243947596273416E-2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3C-43BF-A350-0C57C8D5C33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658.5</c:v>
                </c:pt>
                <c:pt idx="2">
                  <c:v>827</c:v>
                </c:pt>
                <c:pt idx="3">
                  <c:v>982</c:v>
                </c:pt>
                <c:pt idx="4">
                  <c:v>1112</c:v>
                </c:pt>
                <c:pt idx="5">
                  <c:v>1619</c:v>
                </c:pt>
                <c:pt idx="6">
                  <c:v>1953</c:v>
                </c:pt>
                <c:pt idx="7">
                  <c:v>2101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3C-43BF-A350-0C57C8D5C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015152"/>
        <c:axId val="1"/>
      </c:scatterChart>
      <c:valAx>
        <c:axId val="65501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015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FD487A5-0EA4-50B4-8547-AA78523FB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93" TargetMode="External"/><Relationship Id="rId6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53">
        <v>52500.47</v>
      </c>
      <c r="D7" s="29" t="s">
        <v>41</v>
      </c>
    </row>
    <row r="8" spans="1:6" x14ac:dyDescent="0.2">
      <c r="A8" t="s">
        <v>3</v>
      </c>
      <c r="C8" s="53">
        <v>2.2779319999999998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-4.6815108370161125E-3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1.8527110153874121E-5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57286.439375947601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2.2779505271101539</v>
      </c>
      <c r="E16" s="14" t="s">
        <v>30</v>
      </c>
      <c r="F16" s="15">
        <f ca="1">NOW()+15018.5+$C$5/24</f>
        <v>60356.764985185182</v>
      </c>
    </row>
    <row r="17" spans="1:19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3450</v>
      </c>
    </row>
    <row r="18" spans="1:19" ht="14.25" thickTop="1" thickBot="1" x14ac:dyDescent="0.25">
      <c r="A18" s="16" t="s">
        <v>5</v>
      </c>
      <c r="B18" s="10"/>
      <c r="C18" s="19">
        <f ca="1">+C15</f>
        <v>57286.439375947601</v>
      </c>
      <c r="D18" s="20">
        <f ca="1">+C16</f>
        <v>2.2779505271101539</v>
      </c>
      <c r="E18" s="14" t="s">
        <v>36</v>
      </c>
      <c r="F18" s="23">
        <f ca="1">ROUND(2*(F16-$C$15)/$C$16,0)/2+F15</f>
        <v>1349</v>
      </c>
    </row>
    <row r="19" spans="1:19" ht="13.5" thickTop="1" x14ac:dyDescent="0.2">
      <c r="E19" s="14" t="s">
        <v>31</v>
      </c>
      <c r="F19" s="18">
        <f ca="1">+$C$15+$C$16*F18-15018.5-$C$5/24</f>
        <v>45341.290470352535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Kreiner</v>
      </c>
      <c r="C21" s="8">
        <f>C$7</f>
        <v>52500.47</v>
      </c>
      <c r="D21" s="8" t="s">
        <v>13</v>
      </c>
      <c r="E21">
        <f t="shared" ref="E21:E27" si="0">+(C21-C$7)/C$8</f>
        <v>0</v>
      </c>
      <c r="F21">
        <f t="shared" ref="F21:F28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-4.6815108370161125E-3</v>
      </c>
      <c r="Q21" s="2">
        <f t="shared" ref="Q21:Q27" si="4">+C21-15018.5</f>
        <v>37481.97</v>
      </c>
    </row>
    <row r="22" spans="1:19" x14ac:dyDescent="0.2">
      <c r="A22" s="43" t="s">
        <v>62</v>
      </c>
      <c r="B22" s="45" t="s">
        <v>87</v>
      </c>
      <c r="C22" s="44">
        <v>54000.504000000001</v>
      </c>
      <c r="D22" s="8"/>
      <c r="E22">
        <f t="shared" si="0"/>
        <v>658.50692645785728</v>
      </c>
      <c r="F22">
        <f t="shared" si="1"/>
        <v>658.5</v>
      </c>
      <c r="G22">
        <f t="shared" si="2"/>
        <v>1.5778000000864267E-2</v>
      </c>
      <c r="J22">
        <f>+G22</f>
        <v>1.5778000000864267E-2</v>
      </c>
      <c r="O22">
        <f t="shared" ca="1" si="3"/>
        <v>7.5185911993099954E-3</v>
      </c>
      <c r="Q22" s="2">
        <f t="shared" si="4"/>
        <v>38982.004000000001</v>
      </c>
      <c r="S22" s="54" t="s">
        <v>89</v>
      </c>
    </row>
    <row r="23" spans="1:19" x14ac:dyDescent="0.2">
      <c r="A23" s="43" t="s">
        <v>62</v>
      </c>
      <c r="B23" s="45" t="s">
        <v>43</v>
      </c>
      <c r="C23" s="44">
        <v>54384.321300000003</v>
      </c>
      <c r="D23" s="8"/>
      <c r="E23">
        <f t="shared" si="0"/>
        <v>827.00067429580963</v>
      </c>
      <c r="F23">
        <f t="shared" si="1"/>
        <v>827</v>
      </c>
      <c r="G23">
        <f t="shared" si="2"/>
        <v>1.5360000033979304E-3</v>
      </c>
      <c r="J23">
        <f>+G23</f>
        <v>1.5360000033979304E-3</v>
      </c>
      <c r="O23">
        <f t="shared" ca="1" si="3"/>
        <v>1.0640409260237786E-2</v>
      </c>
      <c r="Q23" s="2">
        <f t="shared" si="4"/>
        <v>39365.821300000003</v>
      </c>
      <c r="S23" s="54" t="s">
        <v>89</v>
      </c>
    </row>
    <row r="24" spans="1:19" x14ac:dyDescent="0.2">
      <c r="A24" s="43" t="s">
        <v>71</v>
      </c>
      <c r="B24" s="45" t="s">
        <v>43</v>
      </c>
      <c r="C24" s="44">
        <v>54737.408199999998</v>
      </c>
      <c r="D24" s="8"/>
      <c r="E24">
        <f t="shared" si="0"/>
        <v>982.00394041613049</v>
      </c>
      <c r="F24">
        <f t="shared" si="1"/>
        <v>982</v>
      </c>
      <c r="G24">
        <f t="shared" si="2"/>
        <v>8.975999997346662E-3</v>
      </c>
      <c r="J24">
        <f>+G24</f>
        <v>8.975999997346662E-3</v>
      </c>
      <c r="O24">
        <f t="shared" ca="1" si="3"/>
        <v>1.3512111334088275E-2</v>
      </c>
      <c r="Q24" s="2">
        <f t="shared" si="4"/>
        <v>39718.908199999998</v>
      </c>
      <c r="S24" s="54" t="s">
        <v>89</v>
      </c>
    </row>
    <row r="25" spans="1:19" x14ac:dyDescent="0.2">
      <c r="A25" s="43" t="s">
        <v>76</v>
      </c>
      <c r="B25" s="45" t="s">
        <v>43</v>
      </c>
      <c r="C25" s="44">
        <v>55033.54</v>
      </c>
      <c r="D25" s="8"/>
      <c r="E25">
        <f t="shared" si="0"/>
        <v>1112.0042213727188</v>
      </c>
      <c r="F25">
        <f t="shared" si="1"/>
        <v>1112</v>
      </c>
      <c r="G25">
        <f t="shared" si="2"/>
        <v>9.6160000030067749E-3</v>
      </c>
      <c r="J25">
        <f>+G25</f>
        <v>9.6160000030067749E-3</v>
      </c>
      <c r="O25">
        <f t="shared" ca="1" si="3"/>
        <v>1.5920635654091912E-2</v>
      </c>
      <c r="Q25" s="2">
        <f t="shared" si="4"/>
        <v>40015.040000000001</v>
      </c>
      <c r="S25" s="54" t="s">
        <v>89</v>
      </c>
    </row>
    <row r="26" spans="1:19" x14ac:dyDescent="0.2">
      <c r="A26" s="46" t="s">
        <v>42</v>
      </c>
      <c r="B26" s="47" t="s">
        <v>43</v>
      </c>
      <c r="C26" s="48">
        <v>56188.468399999998</v>
      </c>
      <c r="D26" s="48">
        <v>1.1000000000000001E-3</v>
      </c>
      <c r="E26">
        <f t="shared" si="0"/>
        <v>1619.0116298467194</v>
      </c>
      <c r="F26">
        <f t="shared" si="1"/>
        <v>1619</v>
      </c>
      <c r="G26">
        <f t="shared" si="2"/>
        <v>2.6491999997233506E-2</v>
      </c>
      <c r="K26">
        <f>+G26</f>
        <v>2.6491999997233506E-2</v>
      </c>
      <c r="O26">
        <f t="shared" ca="1" si="3"/>
        <v>2.531388050210609E-2</v>
      </c>
      <c r="Q26" s="2">
        <f t="shared" si="4"/>
        <v>41169.968399999998</v>
      </c>
    </row>
    <row r="27" spans="1:19" x14ac:dyDescent="0.2">
      <c r="A27" s="49" t="s">
        <v>44</v>
      </c>
      <c r="B27" s="47"/>
      <c r="C27" s="49">
        <v>56949.306700000001</v>
      </c>
      <c r="D27" s="49">
        <v>2E-3</v>
      </c>
      <c r="E27">
        <f t="shared" si="0"/>
        <v>1953.0155860666605</v>
      </c>
      <c r="F27">
        <f t="shared" si="1"/>
        <v>1953</v>
      </c>
      <c r="G27">
        <f t="shared" si="2"/>
        <v>3.5503999999491498E-2</v>
      </c>
      <c r="K27">
        <f>+G27</f>
        <v>3.5503999999491498E-2</v>
      </c>
      <c r="O27">
        <f t="shared" ca="1" si="3"/>
        <v>3.1501935293500052E-2</v>
      </c>
      <c r="Q27" s="2">
        <f t="shared" si="4"/>
        <v>41930.806700000001</v>
      </c>
    </row>
    <row r="28" spans="1:19" x14ac:dyDescent="0.2">
      <c r="A28" s="50" t="s">
        <v>88</v>
      </c>
      <c r="B28" s="51" t="s">
        <v>87</v>
      </c>
      <c r="C28" s="52">
        <v>57286.441200000001</v>
      </c>
      <c r="D28" s="52">
        <v>2.9999999999999997E-4</v>
      </c>
      <c r="E28">
        <f>+(C28-C$7)/C$8</f>
        <v>2101.0158336596528</v>
      </c>
      <c r="F28">
        <f t="shared" si="1"/>
        <v>2101</v>
      </c>
      <c r="G28">
        <f>+C28-(C$7+F28*C$8)</f>
        <v>3.6068000001250766E-2</v>
      </c>
      <c r="K28">
        <f>+G28</f>
        <v>3.6068000001250766E-2</v>
      </c>
      <c r="O28">
        <f ca="1">+C$11+C$12*$F28</f>
        <v>3.4243947596273416E-2</v>
      </c>
      <c r="Q28" s="2">
        <f>+C28-15018.5</f>
        <v>42267.941200000001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8"/>
  <sheetViews>
    <sheetView workbookViewId="0">
      <selection activeCell="A14" sqref="A14:C1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0" t="s">
        <v>45</v>
      </c>
      <c r="I1" s="31" t="s">
        <v>46</v>
      </c>
      <c r="J1" s="32" t="s">
        <v>47</v>
      </c>
    </row>
    <row r="2" spans="1:16" x14ac:dyDescent="0.2">
      <c r="I2" s="33" t="s">
        <v>48</v>
      </c>
      <c r="J2" s="34" t="s">
        <v>49</v>
      </c>
    </row>
    <row r="3" spans="1:16" x14ac:dyDescent="0.2">
      <c r="A3" s="35" t="s">
        <v>50</v>
      </c>
      <c r="I3" s="33" t="s">
        <v>51</v>
      </c>
      <c r="J3" s="34" t="s">
        <v>52</v>
      </c>
    </row>
    <row r="4" spans="1:16" x14ac:dyDescent="0.2">
      <c r="I4" s="33" t="s">
        <v>53</v>
      </c>
      <c r="J4" s="34" t="s">
        <v>52</v>
      </c>
    </row>
    <row r="5" spans="1:16" ht="13.5" thickBot="1" x14ac:dyDescent="0.25">
      <c r="I5" s="36" t="s">
        <v>54</v>
      </c>
      <c r="J5" s="37" t="s">
        <v>55</v>
      </c>
    </row>
    <row r="11" spans="1:16" ht="13.5" thickBot="1" x14ac:dyDescent="0.25"/>
    <row r="12" spans="1:16" ht="12.75" customHeight="1" thickBot="1" x14ac:dyDescent="0.25">
      <c r="A12" s="8" t="str">
        <f t="shared" ref="A12:A17" si="0">P12</f>
        <v>BAVM 231 </v>
      </c>
      <c r="B12" s="3" t="str">
        <f t="shared" ref="B12:B17" si="1">IF(H12=INT(H12),"I","II")</f>
        <v>II</v>
      </c>
      <c r="C12" s="8">
        <f t="shared" ref="C12:C17" si="2">1*G12</f>
        <v>56188.468399999998</v>
      </c>
      <c r="D12" s="10" t="str">
        <f t="shared" ref="D12:D17" si="3">VLOOKUP(F12,I$1:J$5,2,FALSE)</f>
        <v>vis</v>
      </c>
      <c r="E12" s="38">
        <f>VLOOKUP(C12,Active!C$21:E$973,3,FALSE)</f>
        <v>1619.0116298467194</v>
      </c>
      <c r="F12" s="3" t="s">
        <v>54</v>
      </c>
      <c r="G12" s="10" t="str">
        <f t="shared" ref="G12:G17" si="4">MID(I12,3,LEN(I12)-3)</f>
        <v>56188.4684</v>
      </c>
      <c r="H12" s="8">
        <f t="shared" ref="H12:H17" si="5">1*K12</f>
        <v>11884.5</v>
      </c>
      <c r="I12" s="39" t="s">
        <v>77</v>
      </c>
      <c r="J12" s="40" t="s">
        <v>78</v>
      </c>
      <c r="K12" s="39" t="s">
        <v>79</v>
      </c>
      <c r="L12" s="39" t="s">
        <v>80</v>
      </c>
      <c r="M12" s="40" t="s">
        <v>59</v>
      </c>
      <c r="N12" s="40" t="s">
        <v>60</v>
      </c>
      <c r="O12" s="41" t="s">
        <v>61</v>
      </c>
      <c r="P12" s="42" t="s">
        <v>81</v>
      </c>
    </row>
    <row r="13" spans="1:16" ht="12.75" customHeight="1" thickBot="1" x14ac:dyDescent="0.25">
      <c r="A13" s="8" t="str">
        <f t="shared" si="0"/>
        <v>BAVM 239 </v>
      </c>
      <c r="B13" s="3" t="str">
        <f t="shared" si="1"/>
        <v>II</v>
      </c>
      <c r="C13" s="8">
        <f t="shared" si="2"/>
        <v>56949.306700000001</v>
      </c>
      <c r="D13" s="10" t="str">
        <f t="shared" si="3"/>
        <v>vis</v>
      </c>
      <c r="E13" s="38">
        <f>VLOOKUP(C13,Active!C$21:E$973,3,FALSE)</f>
        <v>1953.0155860666605</v>
      </c>
      <c r="F13" s="3" t="s">
        <v>54</v>
      </c>
      <c r="G13" s="10" t="str">
        <f t="shared" si="4"/>
        <v>56949.3067</v>
      </c>
      <c r="H13" s="8">
        <f t="shared" si="5"/>
        <v>12218.5</v>
      </c>
      <c r="I13" s="39" t="s">
        <v>82</v>
      </c>
      <c r="J13" s="40" t="s">
        <v>83</v>
      </c>
      <c r="K13" s="39" t="s">
        <v>84</v>
      </c>
      <c r="L13" s="39" t="s">
        <v>85</v>
      </c>
      <c r="M13" s="40" t="s">
        <v>59</v>
      </c>
      <c r="N13" s="40" t="s">
        <v>60</v>
      </c>
      <c r="O13" s="41" t="s">
        <v>61</v>
      </c>
      <c r="P13" s="42" t="s">
        <v>86</v>
      </c>
    </row>
    <row r="14" spans="1:16" ht="12.75" customHeight="1" thickBot="1" x14ac:dyDescent="0.25">
      <c r="A14" s="8" t="str">
        <f t="shared" si="0"/>
        <v>BAVM 193 </v>
      </c>
      <c r="B14" s="3" t="str">
        <f t="shared" si="1"/>
        <v>II</v>
      </c>
      <c r="C14" s="8">
        <f t="shared" si="2"/>
        <v>54384.321300000003</v>
      </c>
      <c r="D14" s="10" t="str">
        <f t="shared" si="3"/>
        <v>vis</v>
      </c>
      <c r="E14" s="38">
        <f>VLOOKUP(C14,Active!C$21:E$973,3,FALSE)</f>
        <v>827.00067429580963</v>
      </c>
      <c r="F14" s="3" t="s">
        <v>54</v>
      </c>
      <c r="G14" s="10" t="str">
        <f t="shared" si="4"/>
        <v>54384.3213</v>
      </c>
      <c r="H14" s="8">
        <f t="shared" si="5"/>
        <v>11092.5</v>
      </c>
      <c r="I14" s="39" t="s">
        <v>63</v>
      </c>
      <c r="J14" s="40" t="s">
        <v>64</v>
      </c>
      <c r="K14" s="39" t="s">
        <v>65</v>
      </c>
      <c r="L14" s="39" t="s">
        <v>66</v>
      </c>
      <c r="M14" s="40" t="s">
        <v>59</v>
      </c>
      <c r="N14" s="40" t="s">
        <v>60</v>
      </c>
      <c r="O14" s="41" t="s">
        <v>61</v>
      </c>
      <c r="P14" s="42" t="s">
        <v>62</v>
      </c>
    </row>
    <row r="15" spans="1:16" ht="12.75" customHeight="1" thickBot="1" x14ac:dyDescent="0.25">
      <c r="A15" s="8" t="str">
        <f t="shared" si="0"/>
        <v>BAVM 203 </v>
      </c>
      <c r="B15" s="3" t="str">
        <f t="shared" si="1"/>
        <v>II</v>
      </c>
      <c r="C15" s="8">
        <f t="shared" si="2"/>
        <v>54737.408199999998</v>
      </c>
      <c r="D15" s="10" t="str">
        <f t="shared" si="3"/>
        <v>vis</v>
      </c>
      <c r="E15" s="38">
        <f>VLOOKUP(C15,Active!C$21:E$973,3,FALSE)</f>
        <v>982.00394041613049</v>
      </c>
      <c r="F15" s="3" t="s">
        <v>54</v>
      </c>
      <c r="G15" s="10" t="str">
        <f t="shared" si="4"/>
        <v>54737.4082</v>
      </c>
      <c r="H15" s="8">
        <f t="shared" si="5"/>
        <v>11247.5</v>
      </c>
      <c r="I15" s="39" t="s">
        <v>67</v>
      </c>
      <c r="J15" s="40" t="s">
        <v>68</v>
      </c>
      <c r="K15" s="39" t="s">
        <v>69</v>
      </c>
      <c r="L15" s="39" t="s">
        <v>70</v>
      </c>
      <c r="M15" s="40" t="s">
        <v>59</v>
      </c>
      <c r="N15" s="40" t="s">
        <v>60</v>
      </c>
      <c r="O15" s="41" t="s">
        <v>61</v>
      </c>
      <c r="P15" s="42" t="s">
        <v>71</v>
      </c>
    </row>
    <row r="16" spans="1:16" ht="12.75" customHeight="1" thickBot="1" x14ac:dyDescent="0.25">
      <c r="A16" s="8" t="str">
        <f t="shared" si="0"/>
        <v>BAVM 212 </v>
      </c>
      <c r="B16" s="3" t="str">
        <f t="shared" si="1"/>
        <v>II</v>
      </c>
      <c r="C16" s="8">
        <f t="shared" si="2"/>
        <v>55033.54</v>
      </c>
      <c r="D16" s="10" t="str">
        <f t="shared" si="3"/>
        <v>vis</v>
      </c>
      <c r="E16" s="38">
        <f>VLOOKUP(C16,Active!C$21:E$973,3,FALSE)</f>
        <v>1112.0042213727188</v>
      </c>
      <c r="F16" s="3" t="s">
        <v>54</v>
      </c>
      <c r="G16" s="10" t="str">
        <f t="shared" si="4"/>
        <v>55033.5400</v>
      </c>
      <c r="H16" s="8">
        <f t="shared" si="5"/>
        <v>11377.5</v>
      </c>
      <c r="I16" s="39" t="s">
        <v>72</v>
      </c>
      <c r="J16" s="40" t="s">
        <v>73</v>
      </c>
      <c r="K16" s="39" t="s">
        <v>74</v>
      </c>
      <c r="L16" s="39" t="s">
        <v>75</v>
      </c>
      <c r="M16" s="40" t="s">
        <v>59</v>
      </c>
      <c r="N16" s="40" t="s">
        <v>60</v>
      </c>
      <c r="O16" s="41" t="s">
        <v>61</v>
      </c>
      <c r="P16" s="42" t="s">
        <v>76</v>
      </c>
    </row>
    <row r="17" spans="1:16" ht="12.75" customHeight="1" thickBot="1" x14ac:dyDescent="0.25">
      <c r="A17" s="8" t="str">
        <f t="shared" si="0"/>
        <v>BAVM 193 </v>
      </c>
      <c r="B17" s="3" t="str">
        <f t="shared" si="1"/>
        <v>I</v>
      </c>
      <c r="C17" s="8">
        <f t="shared" si="2"/>
        <v>54000.504000000001</v>
      </c>
      <c r="D17" s="10" t="str">
        <f t="shared" si="3"/>
        <v>vis</v>
      </c>
      <c r="E17" s="38">
        <f>VLOOKUP(C17,Active!C$21:E$973,3,FALSE)</f>
        <v>658.50692645785728</v>
      </c>
      <c r="F17" s="3" t="s">
        <v>54</v>
      </c>
      <c r="G17" s="10" t="str">
        <f t="shared" si="4"/>
        <v>54000.5040</v>
      </c>
      <c r="H17" s="8">
        <f t="shared" si="5"/>
        <v>10924</v>
      </c>
      <c r="I17" s="39" t="s">
        <v>56</v>
      </c>
      <c r="J17" s="40" t="s">
        <v>57</v>
      </c>
      <c r="K17" s="39">
        <v>10924</v>
      </c>
      <c r="L17" s="39" t="s">
        <v>58</v>
      </c>
      <c r="M17" s="40" t="s">
        <v>59</v>
      </c>
      <c r="N17" s="40" t="s">
        <v>60</v>
      </c>
      <c r="O17" s="41" t="s">
        <v>61</v>
      </c>
      <c r="P17" s="42" t="s">
        <v>62</v>
      </c>
    </row>
    <row r="18" spans="1:16" x14ac:dyDescent="0.2">
      <c r="B18" s="3"/>
      <c r="E18" s="38"/>
      <c r="F18" s="3"/>
    </row>
    <row r="19" spans="1:16" x14ac:dyDescent="0.2">
      <c r="B19" s="3"/>
      <c r="E19" s="38"/>
      <c r="F19" s="3"/>
    </row>
    <row r="20" spans="1:16" x14ac:dyDescent="0.2">
      <c r="B20" s="3"/>
      <c r="E20" s="38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</sheetData>
  <phoneticPr fontId="8" type="noConversion"/>
  <hyperlinks>
    <hyperlink ref="P17" r:id="rId1" display="http://www.bav-astro.de/sfs/BAVM_link.php?BAVMnr=193"/>
    <hyperlink ref="P14" r:id="rId2" display="http://www.bav-astro.de/sfs/BAVM_link.php?BAVMnr=193"/>
    <hyperlink ref="P15" r:id="rId3" display="http://www.bav-astro.de/sfs/BAVM_link.php?BAVMnr=203"/>
    <hyperlink ref="P16" r:id="rId4" display="http://www.bav-astro.de/sfs/BAVM_link.php?BAVMnr=212"/>
    <hyperlink ref="P12" r:id="rId5" display="http://www.bav-astro.de/sfs/BAVM_link.php?BAVMnr=231"/>
    <hyperlink ref="P13" r:id="rId6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2024-02-16T05:21:34Z</dcterms:modified>
</cp:coreProperties>
</file>