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2E8F88-15D1-4C85-A08C-C490D09BB58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D9" i="1"/>
  <c r="C9" i="1"/>
  <c r="C21" i="1"/>
  <c r="E21" i="1"/>
  <c r="F21" i="1"/>
  <c r="G21" i="1"/>
  <c r="I21" i="1"/>
  <c r="E22" i="1"/>
  <c r="F22" i="1"/>
  <c r="G22" i="1"/>
  <c r="J22" i="1"/>
  <c r="Q23" i="1"/>
  <c r="Q22" i="1"/>
  <c r="A21" i="1"/>
  <c r="F16" i="1"/>
  <c r="F17" i="1" s="1"/>
  <c r="C17" i="1"/>
  <c r="Q21" i="1"/>
  <c r="C11" i="1"/>
  <c r="C12" i="1"/>
  <c r="C16" i="1" l="1"/>
  <c r="D18" i="1" s="1"/>
  <c r="O23" i="1"/>
  <c r="C15" i="1"/>
  <c r="F18" i="1" s="1"/>
  <c r="O21" i="1"/>
  <c r="O22" i="1"/>
  <c r="F19" i="1" l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<sst xmlns="http://schemas.openxmlformats.org/spreadsheetml/2006/main" count="54" uniqueCount="49">
  <si>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</si>
  <si>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</si>
  <si>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</si>
  <si>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</si>
  <si>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</si>
  <si>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</si>
  <si>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</si>
  <si>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</si>
  <si>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</si>
  <si>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</si>
  <si>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</si>
  <si>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</si>
  <si>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</si>
  <si>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</si>
  <si>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</si>
  <si>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</si>
  <si>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</si>
  <si>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</si>
  <si>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</si>
  <si>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</si>
  <si>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</si>
  <si>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</si>
  <si>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</si>
  <si>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</si>
  <si>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</si>
  <si>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</si>
  <si>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</si>
  <si>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</si>
  <si>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</si>
  <si>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</si>
  <si>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</si>
  <si>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</si>
  <si>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</si>
  <si>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</si>
  <si>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</si>
  <si>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</si>
  <si>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</si>
  <si>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</si>
  <si>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KU Lac</t>
  </si>
  <si>
    <t>KU Lac / GSC na</t>
  </si>
  <si>
    <t>EA</t>
  </si>
  <si>
    <t>Malkov</t>
  </si>
  <si>
    <t>IBVS 6070</t>
  </si>
  <si>
    <t>I</t>
  </si>
  <si>
    <t>IBVS 6196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</si>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</sst>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9" fillId="0" borderId="0" xfId="41" applyFont="1" applyAlignment="1">
      <alignment wrapText="1"/>
    </xf>
    <xf numFmtId="0" fontId="29" fillId="0" borderId="0" xfId="41" applyFont="1" applyAlignment="1">
      <alignment horizontal="center" wrapText="1"/>
    </xf>
    <xf numFmtId="0" fontId="29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29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KU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90977443609022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01-40F1-82C6-3C608EC95B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01-40F1-82C6-3C608EC95B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0.51463999999396037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01-40F1-82C6-3C608EC95B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0.52711999999883119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01-40F1-82C6-3C608EC95B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01-40F1-82C6-3C608EC95B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01-40F1-82C6-3C608EC95B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4.7000000000000002E-3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01-40F1-82C6-3C608EC95B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3.4653952352214912E-4</c:v>
                </c:pt>
                <c:pt idx="1">
                  <c:v>0.5075918772439002</c:v>
                </c:pt>
                <c:pt idx="2">
                  <c:v>0.53382158322536921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01-40F1-82C6-3C608EC95B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4912</c:v>
                </c:pt>
                <c:pt idx="2">
                  <c:v>5166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E01-40F1-82C6-3C608EC95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209648"/>
        <c:axId val="1"/>
      </c:scatterChart>
      <c:valAx>
        <c:axId val="74220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209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4CB2E7-9501-3668-CC34-C8E38FF73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13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33206.245999999999</v>
      </c>
      <c r="D7" s="29" t="s">
        <v>41</v>
      </c>
    </row>
    <row r="8" spans="1:6" x14ac:dyDescent="0.2">
      <c r="A8" t="s">
        <v>3</v>
      </c>
      <c r="C8" s="36">
        <v>4.67258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3.4653952352214912E-4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1.0326655898216165E-4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57345.328101583218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4.6726832665589821</v>
      </c>
      <c r="E16" s="14" t="s">
        <v>30</v>
      </c>
      <c r="F16" s="15">
        <f ca="1">NOW()+15018.5+$C$5/24</f>
        <v>60357.658529166663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5812</v>
      </c>
    </row>
    <row r="18" spans="1:21" ht="14.25" thickTop="1" thickBot="1" x14ac:dyDescent="0.25">
      <c r="A18" s="16" t="s">
        <v>5</v>
      </c>
      <c r="B18" s="10"/>
      <c r="C18" s="19">
        <f ca="1">+C15</f>
        <v>57345.328101583218</v>
      </c>
      <c r="D18" s="20">
        <f ca="1">+C16</f>
        <v>4.6726832665589821</v>
      </c>
      <c r="E18" s="14" t="s">
        <v>36</v>
      </c>
      <c r="F18" s="23">
        <f ca="1">ROUND(2*(F16-$C$15)/$C$16,0)/2+F15</f>
        <v>645.5</v>
      </c>
    </row>
    <row r="19" spans="1:21" ht="13.5" thickTop="1" x14ac:dyDescent="0.2">
      <c r="E19" s="14" t="s">
        <v>31</v>
      </c>
      <c r="F19" s="18">
        <f ca="1">+$C$15+$C$16*F18-15018.5-$C$5/24</f>
        <v>45343.440983480374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Malkov</v>
      </c>
      <c r="C21" s="8">
        <f>C$7</f>
        <v>33206.245999999999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3.4653952352214912E-4</v>
      </c>
      <c r="Q21" s="2">
        <f>+C21-15018.5</f>
        <v>18187.745999999999</v>
      </c>
    </row>
    <row r="22" spans="1:21" x14ac:dyDescent="0.2">
      <c r="A22" s="30" t="s">
        <v>42</v>
      </c>
      <c r="B22" s="31" t="s">
        <v>43</v>
      </c>
      <c r="C22" s="32">
        <v>56158.473599999998</v>
      </c>
      <c r="D22" s="32">
        <v>4.7000000000000002E-3</v>
      </c>
      <c r="E22">
        <f>+(C22-C$7)/C$8</f>
        <v>4912.1101404363326</v>
      </c>
      <c r="F22">
        <f>ROUND(2*E22,0)/2</f>
        <v>4912</v>
      </c>
      <c r="G22">
        <f>+C22-(C$7+F22*C$8)</f>
        <v>0.51463999999396037</v>
      </c>
      <c r="J22">
        <f>+G22</f>
        <v>0.51463999999396037</v>
      </c>
      <c r="O22">
        <f ca="1">+C$11+C$12*$F22</f>
        <v>0.5075918772439002</v>
      </c>
      <c r="Q22" s="2">
        <f>+C22-15018.5</f>
        <v>41139.973599999998</v>
      </c>
    </row>
    <row r="23" spans="1:21" x14ac:dyDescent="0.2">
      <c r="A23" s="33" t="s">
        <v>44</v>
      </c>
      <c r="B23" s="34" t="s">
        <v>43</v>
      </c>
      <c r="C23" s="35">
        <v>57345.321400000001</v>
      </c>
      <c r="D23" s="37">
        <v>1.2999999999999999E-3</v>
      </c>
      <c r="E23">
        <f>+(C23-C$7)/C$8</f>
        <v>5166.1128113376344</v>
      </c>
      <c r="F23">
        <f>ROUND(2*E23,0)/2</f>
        <v>5166</v>
      </c>
      <c r="G23">
        <f>+C23-(C$7+F23*C$8)</f>
        <v>0.52711999999883119</v>
      </c>
      <c r="K23">
        <f>+G23</f>
        <v>0.52711999999883119</v>
      </c>
      <c r="O23">
        <f ca="1">+C$11+C$12*$F23</f>
        <v>0.53382158322536921</v>
      </c>
      <c r="Q23" s="2">
        <f>+C23-15018.5</f>
        <v>42326.821400000001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2024-02-17T02:48:16Z</dcterms:modified>
</cp:coreProperties>
</file>