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ADB9A1C-5917-4D62-BC81-2E08CA488B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3" i="1"/>
  <c r="Q24" i="1"/>
  <c r="Q25" i="1"/>
  <c r="Q30" i="1"/>
  <c r="Q31" i="1"/>
  <c r="Q32" i="1"/>
  <c r="Q38" i="1"/>
  <c r="Q39" i="1"/>
  <c r="Q40" i="1"/>
  <c r="Q41" i="1"/>
  <c r="Q42" i="1"/>
  <c r="Q43" i="1"/>
  <c r="Q45" i="1"/>
  <c r="Q53" i="1"/>
  <c r="Q54" i="1"/>
  <c r="Q55" i="1"/>
  <c r="Q56" i="1"/>
  <c r="Q57" i="1"/>
  <c r="Q59" i="1"/>
  <c r="Q66" i="1"/>
  <c r="Q67" i="1"/>
  <c r="G36" i="2"/>
  <c r="C36" i="2"/>
  <c r="G35" i="2"/>
  <c r="C35" i="2"/>
  <c r="G58" i="2"/>
  <c r="C58" i="2"/>
  <c r="G57" i="2"/>
  <c r="C57" i="2"/>
  <c r="G34" i="2"/>
  <c r="C34" i="2"/>
  <c r="G33" i="2"/>
  <c r="C33" i="2"/>
  <c r="G32" i="2"/>
  <c r="C32" i="2"/>
  <c r="G31" i="2"/>
  <c r="C31" i="2"/>
  <c r="G30" i="2"/>
  <c r="C30" i="2"/>
  <c r="G29" i="2"/>
  <c r="C29" i="2"/>
  <c r="G56" i="2"/>
  <c r="C56" i="2"/>
  <c r="G28" i="2"/>
  <c r="C28" i="2"/>
  <c r="G55" i="2"/>
  <c r="C55" i="2"/>
  <c r="G54" i="2"/>
  <c r="C54" i="2"/>
  <c r="G53" i="2"/>
  <c r="C53" i="2"/>
  <c r="G52" i="2"/>
  <c r="C52" i="2"/>
  <c r="G51" i="2"/>
  <c r="C51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50" i="2"/>
  <c r="C50" i="2"/>
  <c r="G20" i="2"/>
  <c r="C20" i="2"/>
  <c r="G49" i="2"/>
  <c r="C49" i="2"/>
  <c r="G48" i="2"/>
  <c r="C48" i="2"/>
  <c r="G47" i="2"/>
  <c r="C47" i="2"/>
  <c r="G46" i="2"/>
  <c r="C46" i="2"/>
  <c r="G45" i="2"/>
  <c r="C45" i="2"/>
  <c r="G44" i="2"/>
  <c r="C44" i="2"/>
  <c r="G19" i="2"/>
  <c r="C19" i="2"/>
  <c r="G18" i="2"/>
  <c r="C18" i="2"/>
  <c r="G17" i="2"/>
  <c r="C17" i="2"/>
  <c r="G16" i="2"/>
  <c r="C16" i="2"/>
  <c r="G15" i="2"/>
  <c r="C15" i="2"/>
  <c r="G43" i="2"/>
  <c r="C43" i="2"/>
  <c r="G42" i="2"/>
  <c r="C42" i="2"/>
  <c r="G41" i="2"/>
  <c r="C41" i="2"/>
  <c r="G14" i="2"/>
  <c r="C14" i="2"/>
  <c r="G13" i="2"/>
  <c r="C13" i="2"/>
  <c r="G12" i="2"/>
  <c r="C12" i="2"/>
  <c r="G11" i="2"/>
  <c r="C11" i="2"/>
  <c r="G40" i="2"/>
  <c r="C40" i="2"/>
  <c r="G39" i="2"/>
  <c r="C39" i="2"/>
  <c r="G38" i="2"/>
  <c r="C38" i="2"/>
  <c r="G37" i="2"/>
  <c r="C37" i="2"/>
  <c r="H36" i="2"/>
  <c r="D36" i="2"/>
  <c r="B36" i="2"/>
  <c r="A36" i="2"/>
  <c r="H35" i="2"/>
  <c r="D35" i="2"/>
  <c r="B35" i="2"/>
  <c r="A35" i="2"/>
  <c r="H58" i="2"/>
  <c r="D58" i="2"/>
  <c r="B58" i="2"/>
  <c r="A58" i="2"/>
  <c r="H57" i="2"/>
  <c r="D57" i="2"/>
  <c r="B57" i="2"/>
  <c r="A57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56" i="2"/>
  <c r="D56" i="2"/>
  <c r="B56" i="2"/>
  <c r="A56" i="2"/>
  <c r="H28" i="2"/>
  <c r="D28" i="2"/>
  <c r="B28" i="2"/>
  <c r="A28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50" i="2"/>
  <c r="D50" i="2"/>
  <c r="B50" i="2"/>
  <c r="A50" i="2"/>
  <c r="H20" i="2"/>
  <c r="D20" i="2"/>
  <c r="B20" i="2"/>
  <c r="A2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43" i="2"/>
  <c r="D43" i="2"/>
  <c r="B43" i="2"/>
  <c r="A43" i="2"/>
  <c r="H42" i="2"/>
  <c r="D42" i="2"/>
  <c r="B42" i="2"/>
  <c r="A42" i="2"/>
  <c r="H41" i="2"/>
  <c r="D41" i="2"/>
  <c r="B41" i="2"/>
  <c r="A41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Q69" i="1"/>
  <c r="F11" i="1"/>
  <c r="Q68" i="1"/>
  <c r="G11" i="1"/>
  <c r="Q65" i="1"/>
  <c r="E14" i="1"/>
  <c r="C17" i="1"/>
  <c r="Q58" i="1"/>
  <c r="Q62" i="1"/>
  <c r="Q64" i="1"/>
  <c r="Q60" i="1"/>
  <c r="Q61" i="1"/>
  <c r="Q63" i="1"/>
  <c r="Q26" i="1"/>
  <c r="Q27" i="1"/>
  <c r="Q28" i="1"/>
  <c r="Q29" i="1"/>
  <c r="Q33" i="1"/>
  <c r="Q34" i="1"/>
  <c r="Q35" i="1"/>
  <c r="Q36" i="1"/>
  <c r="Q37" i="1"/>
  <c r="Q44" i="1"/>
  <c r="Q46" i="1"/>
  <c r="Q47" i="1"/>
  <c r="Q48" i="1"/>
  <c r="Q49" i="1"/>
  <c r="Q50" i="1"/>
  <c r="Q51" i="1"/>
  <c r="Q52" i="1"/>
  <c r="C8" i="1"/>
  <c r="C7" i="1"/>
  <c r="E21" i="1"/>
  <c r="F21" i="1"/>
  <c r="Q22" i="1"/>
  <c r="E37" i="2"/>
  <c r="E61" i="1"/>
  <c r="F61" i="1"/>
  <c r="E47" i="1"/>
  <c r="F47" i="1"/>
  <c r="E29" i="1"/>
  <c r="F29" i="1"/>
  <c r="E57" i="1"/>
  <c r="E41" i="1"/>
  <c r="E24" i="1"/>
  <c r="F24" i="1"/>
  <c r="E68" i="1"/>
  <c r="F68" i="1"/>
  <c r="E52" i="1"/>
  <c r="F52" i="1"/>
  <c r="E37" i="1"/>
  <c r="F37" i="1"/>
  <c r="E26" i="1"/>
  <c r="F26" i="1"/>
  <c r="G56" i="1"/>
  <c r="L56" i="1"/>
  <c r="E54" i="1"/>
  <c r="F54" i="1"/>
  <c r="E38" i="1"/>
  <c r="F38" i="1"/>
  <c r="E63" i="1"/>
  <c r="F63" i="1"/>
  <c r="G63" i="1"/>
  <c r="J63" i="1"/>
  <c r="E49" i="1"/>
  <c r="G36" i="1"/>
  <c r="I36" i="1"/>
  <c r="E34" i="1"/>
  <c r="F34" i="1"/>
  <c r="G34" i="1"/>
  <c r="I34" i="1"/>
  <c r="E66" i="1"/>
  <c r="F66" i="1"/>
  <c r="G66" i="1"/>
  <c r="L66" i="1"/>
  <c r="E43" i="1"/>
  <c r="F43" i="1"/>
  <c r="G43" i="1"/>
  <c r="L43" i="1"/>
  <c r="E30" i="1"/>
  <c r="F30" i="1"/>
  <c r="G30" i="1"/>
  <c r="L30" i="1"/>
  <c r="G62" i="1"/>
  <c r="J62" i="1"/>
  <c r="E60" i="1"/>
  <c r="F60" i="1"/>
  <c r="G60" i="1"/>
  <c r="J60" i="1"/>
  <c r="E46" i="1"/>
  <c r="F46" i="1"/>
  <c r="G46" i="1"/>
  <c r="I46" i="1"/>
  <c r="E28" i="1"/>
  <c r="F28" i="1"/>
  <c r="G28" i="1"/>
  <c r="I28" i="1"/>
  <c r="E56" i="1"/>
  <c r="F56" i="1"/>
  <c r="G42" i="1"/>
  <c r="L42" i="1"/>
  <c r="E40" i="1"/>
  <c r="F40" i="1"/>
  <c r="G40" i="1"/>
  <c r="L40" i="1"/>
  <c r="E23" i="1"/>
  <c r="F23" i="1"/>
  <c r="G23" i="1"/>
  <c r="L23" i="1"/>
  <c r="E65" i="1"/>
  <c r="F65" i="1"/>
  <c r="G65" i="1"/>
  <c r="K65" i="1"/>
  <c r="E51" i="1"/>
  <c r="F51" i="1"/>
  <c r="G51" i="1"/>
  <c r="I51" i="1"/>
  <c r="G44" i="1"/>
  <c r="I44" i="1"/>
  <c r="E36" i="1"/>
  <c r="F36" i="1"/>
  <c r="E22" i="1"/>
  <c r="F22" i="1"/>
  <c r="G22" i="1"/>
  <c r="E53" i="1"/>
  <c r="F53" i="1"/>
  <c r="G53" i="1"/>
  <c r="L53" i="1"/>
  <c r="E32" i="1"/>
  <c r="F32" i="1"/>
  <c r="G32" i="1"/>
  <c r="L32" i="1"/>
  <c r="E62" i="1"/>
  <c r="F62" i="1"/>
  <c r="E48" i="1"/>
  <c r="F48" i="1"/>
  <c r="G48" i="1"/>
  <c r="I48" i="1"/>
  <c r="G35" i="1"/>
  <c r="I35" i="1"/>
  <c r="E33" i="1"/>
  <c r="E59" i="1"/>
  <c r="F59" i="1"/>
  <c r="G59" i="1"/>
  <c r="L59" i="1"/>
  <c r="E42" i="1"/>
  <c r="F42" i="1"/>
  <c r="E25" i="1"/>
  <c r="G21" i="1"/>
  <c r="L21" i="1"/>
  <c r="E69" i="1"/>
  <c r="F69" i="1"/>
  <c r="G69" i="1"/>
  <c r="J69" i="1"/>
  <c r="G61" i="1"/>
  <c r="J61" i="1"/>
  <c r="E58" i="1"/>
  <c r="F58" i="1"/>
  <c r="G58" i="1"/>
  <c r="K58" i="1"/>
  <c r="G47" i="1"/>
  <c r="I47" i="1"/>
  <c r="E44" i="1"/>
  <c r="F44" i="1"/>
  <c r="G29" i="1"/>
  <c r="I29" i="1"/>
  <c r="E27" i="1"/>
  <c r="F27" i="1"/>
  <c r="G27" i="1"/>
  <c r="I27" i="1"/>
  <c r="E55" i="1"/>
  <c r="F55" i="1"/>
  <c r="G55" i="1"/>
  <c r="L55" i="1"/>
  <c r="E39" i="1"/>
  <c r="F39" i="1"/>
  <c r="G39" i="1"/>
  <c r="L39" i="1"/>
  <c r="G24" i="1"/>
  <c r="L24" i="1"/>
  <c r="G68" i="1"/>
  <c r="J68" i="1"/>
  <c r="E64" i="1"/>
  <c r="F64" i="1"/>
  <c r="G64" i="1"/>
  <c r="J64" i="1"/>
  <c r="G52" i="1"/>
  <c r="I52" i="1"/>
  <c r="E50" i="1"/>
  <c r="F50" i="1"/>
  <c r="G50" i="1"/>
  <c r="I50" i="1"/>
  <c r="G37" i="1"/>
  <c r="I37" i="1"/>
  <c r="E35" i="1"/>
  <c r="F35" i="1"/>
  <c r="G26" i="1"/>
  <c r="I26" i="1"/>
  <c r="E67" i="1"/>
  <c r="F67" i="1"/>
  <c r="G67" i="1"/>
  <c r="L67" i="1"/>
  <c r="G54" i="1"/>
  <c r="L54" i="1"/>
  <c r="E45" i="1"/>
  <c r="F45" i="1"/>
  <c r="G45" i="1"/>
  <c r="L45" i="1"/>
  <c r="G38" i="1"/>
  <c r="L38" i="1"/>
  <c r="E31" i="1"/>
  <c r="F31" i="1"/>
  <c r="G31" i="1"/>
  <c r="L31" i="1"/>
  <c r="H22" i="1"/>
  <c r="F33" i="1"/>
  <c r="G33" i="1"/>
  <c r="I33" i="1"/>
  <c r="E15" i="2"/>
  <c r="E30" i="2"/>
  <c r="E57" i="2"/>
  <c r="E56" i="2"/>
  <c r="E19" i="2"/>
  <c r="E32" i="2"/>
  <c r="E54" i="2"/>
  <c r="E29" i="2"/>
  <c r="E49" i="2"/>
  <c r="E33" i="2"/>
  <c r="E27" i="2"/>
  <c r="F25" i="1"/>
  <c r="G25" i="1"/>
  <c r="E40" i="2"/>
  <c r="F41" i="1"/>
  <c r="G41" i="1"/>
  <c r="L41" i="1"/>
  <c r="E47" i="2"/>
  <c r="E25" i="2"/>
  <c r="E53" i="2"/>
  <c r="E12" i="2"/>
  <c r="E28" i="2"/>
  <c r="E22" i="2"/>
  <c r="E50" i="2"/>
  <c r="E20" i="2"/>
  <c r="E51" i="2"/>
  <c r="E18" i="2"/>
  <c r="F57" i="1"/>
  <c r="G57" i="1"/>
  <c r="L57" i="1"/>
  <c r="E55" i="2"/>
  <c r="E58" i="2"/>
  <c r="E46" i="2"/>
  <c r="E45" i="2"/>
  <c r="E43" i="2"/>
  <c r="E23" i="2"/>
  <c r="E42" i="2"/>
  <c r="E31" i="2"/>
  <c r="E16" i="2"/>
  <c r="E13" i="2"/>
  <c r="E52" i="2"/>
  <c r="E48" i="2"/>
  <c r="E35" i="2"/>
  <c r="E21" i="2"/>
  <c r="E14" i="2"/>
  <c r="E38" i="2"/>
  <c r="E44" i="2"/>
  <c r="E11" i="2"/>
  <c r="E26" i="2"/>
  <c r="E24" i="2"/>
  <c r="F49" i="1"/>
  <c r="G49" i="1"/>
  <c r="I49" i="1"/>
  <c r="E41" i="2"/>
  <c r="E39" i="2"/>
  <c r="E34" i="2"/>
  <c r="E36" i="2"/>
  <c r="E17" i="2"/>
  <c r="L25" i="1"/>
  <c r="C11" i="1"/>
  <c r="E15" i="1" l="1"/>
  <c r="C12" i="1"/>
  <c r="C16" i="1" l="1"/>
  <c r="D18" i="1" s="1"/>
  <c r="O53" i="1"/>
  <c r="O67" i="1"/>
  <c r="O62" i="1"/>
  <c r="O30" i="1"/>
  <c r="O27" i="1"/>
  <c r="O64" i="1"/>
  <c r="O58" i="1"/>
  <c r="O46" i="1"/>
  <c r="O52" i="1"/>
  <c r="O24" i="1"/>
  <c r="O59" i="1"/>
  <c r="O25" i="1"/>
  <c r="O56" i="1"/>
  <c r="O39" i="1"/>
  <c r="O23" i="1"/>
  <c r="O34" i="1"/>
  <c r="O57" i="1"/>
  <c r="O33" i="1"/>
  <c r="O60" i="1"/>
  <c r="O45" i="1"/>
  <c r="O38" i="1"/>
  <c r="O47" i="1"/>
  <c r="O42" i="1"/>
  <c r="O26" i="1"/>
  <c r="O61" i="1"/>
  <c r="C15" i="1"/>
  <c r="O32" i="1"/>
  <c r="O63" i="1"/>
  <c r="O41" i="1"/>
  <c r="O65" i="1"/>
  <c r="O29" i="1"/>
  <c r="O68" i="1"/>
  <c r="O43" i="1"/>
  <c r="O22" i="1"/>
  <c r="O21" i="1"/>
  <c r="O66" i="1"/>
  <c r="O44" i="1"/>
  <c r="O54" i="1"/>
  <c r="O50" i="1"/>
  <c r="O36" i="1"/>
  <c r="O40" i="1"/>
  <c r="O35" i="1"/>
  <c r="O69" i="1"/>
  <c r="O31" i="1"/>
  <c r="O51" i="1"/>
  <c r="O28" i="1"/>
  <c r="O37" i="1"/>
  <c r="O55" i="1"/>
  <c r="O48" i="1"/>
  <c r="O49" i="1"/>
  <c r="C18" i="1" l="1"/>
  <c r="E16" i="1"/>
  <c r="E17" i="1" s="1"/>
</calcChain>
</file>

<file path=xl/sharedStrings.xml><?xml version="1.0" encoding="utf-8"?>
<sst xmlns="http://schemas.openxmlformats.org/spreadsheetml/2006/main" count="524" uniqueCount="273">
  <si>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</si>
  <si>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</si>
  <si>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</si>
  <si>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</si>
  <si>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</si>
  <si>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</si>
  <si>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</si>
  <si>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</si>
  <si>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</si>
  <si>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</si>
  <si>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</si>
  <si>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</si>
  <si>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</si>
  <si>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</si>
  <si>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</si>
  <si>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</si>
  <si>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</si>
  <si>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</si>
  <si>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</si>
  <si>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</si>
  <si>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</si>
  <si>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</si>
  <si>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</si>
  <si>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</si>
  <si>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</si>
  <si>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</si>
  <si>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</si>
  <si>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Bull.73</t>
  </si>
  <si>
    <t>B</t>
  </si>
  <si>
    <t>BBSAG Bull.74</t>
  </si>
  <si>
    <t>BBSAG Bull.78</t>
  </si>
  <si>
    <t>BBSAG Bull.81</t>
  </si>
  <si>
    <t>BBSAG Bull.83</t>
  </si>
  <si>
    <t>BBSAG Bull.85</t>
  </si>
  <si>
    <t>BBSAG Bull.86</t>
  </si>
  <si>
    <t>BBSAG Bull.89</t>
  </si>
  <si>
    <t>BBSAG Bull.93</t>
  </si>
  <si>
    <t>BBSAG Bull.94</t>
  </si>
  <si>
    <t>BBSAG Bull.96</t>
  </si>
  <si>
    <t>BBSAG Bull.99</t>
  </si>
  <si>
    <t>BBSAG Bull.104</t>
  </si>
  <si>
    <t>BBSAG Bull.107</t>
  </si>
  <si>
    <t>BBSAG Bull.110</t>
  </si>
  <si>
    <t>BBSAG Bull.115</t>
  </si>
  <si>
    <t>BBSAG</t>
  </si>
  <si>
    <t>EB/SD</t>
  </si>
  <si>
    <t>IBVS 5657</t>
  </si>
  <si>
    <t>II</t>
  </si>
  <si>
    <t>OO Lac / gsc 3987-0257</t>
  </si>
  <si>
    <t>IBVS 5438</t>
  </si>
  <si>
    <t>I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</si>
  <si>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</si>
  <si>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</si>
  <si>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</si>
  <si>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</si>
  <si>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</si>
  <si>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</si>
  <si>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</si>
  <si>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</si>
  <si>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5543</t>
  </si>
  <si>
    <t>IBVS 5603</t>
  </si>
  <si>
    <t>OEJV 0074</t>
  </si>
  <si>
    <t>CCD</t>
  </si>
  <si>
    <t>IBVS</t>
  </si>
  <si>
    <t>OEJV</t>
  </si>
  <si>
    <t>Add cycle</t>
  </si>
  <si>
    <t>Old Cycle</t>
  </si>
  <si>
    <t>OEJV 0003</t>
  </si>
  <si>
    <t>IBVS 6093</t>
  </si>
  <si>
    <t>IBVS 6118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</si>
  <si>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</si>
  <si>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</si>
  <si>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</si>
  <si>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</si>
  <si>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</si>
  <si>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</si>
  <si>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</si>
  <si>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</si>
  <si>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</si>
  <si>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</si>
  <si>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2433295.336 </t>
  </si>
  <si>
    <t> 13.01.1950 20:03 </t>
  </si>
  <si>
    <t> 0.003 </t>
  </si>
  <si>
    <t>P </t>
  </si>
  <si>
    <t> Miller &amp; Wachmann </t>
  </si>
  <si>
    <t> RIA 8.232 </t>
  </si>
  <si>
    <t>2433560.483 </t>
  </si>
  <si>
    <t> 05.10.1950 23:35 </t>
  </si>
  <si>
    <t> 0.004 </t>
  </si>
  <si>
    <t>2434605.263 </t>
  </si>
  <si>
    <t> 15.08.1953 18:18 </t>
  </si>
  <si>
    <t> 0.002 </t>
  </si>
  <si>
    <t>2434712.367 </t>
  </si>
  <si>
    <t> 30.11.1953 20:48 </t>
  </si>
  <si>
    <t> -0.006 </t>
  </si>
  <si>
    <t>2445934.619 </t>
  </si>
  <si>
    <t> 22.08.1984 02:51 </t>
  </si>
  <si>
    <t> 0.059 </t>
  </si>
  <si>
    <t>V </t>
  </si>
  <si>
    <t> K.Locher </t>
  </si>
  <si>
    <t> BBS 73 </t>
  </si>
  <si>
    <t>2445936.395 </t>
  </si>
  <si>
    <t> 23.08.1984 21:28 </t>
  </si>
  <si>
    <t> 0.079 </t>
  </si>
  <si>
    <t>2445971.523 </t>
  </si>
  <si>
    <t> 28.09.1984 00:33 </t>
  </si>
  <si>
    <t> 0.088 </t>
  </si>
  <si>
    <t> BBS 74 </t>
  </si>
  <si>
    <t>2446331.490 </t>
  </si>
  <si>
    <t> 22.09.1985 23:45 </t>
  </si>
  <si>
    <t> BBS 78 </t>
  </si>
  <si>
    <t>2446705.500 </t>
  </si>
  <si>
    <t> 02.10.1986 00:00 </t>
  </si>
  <si>
    <t> 0.084 </t>
  </si>
  <si>
    <t> J.Borovicka </t>
  </si>
  <si>
    <t> BRNO 28 </t>
  </si>
  <si>
    <t>2446705.506 </t>
  </si>
  <si>
    <t> 02.10.1986 00:08 </t>
  </si>
  <si>
    <t> 0.090 </t>
  </si>
  <si>
    <t> A.Slatinsky </t>
  </si>
  <si>
    <t> V.Wagner </t>
  </si>
  <si>
    <t>2446712.509 </t>
  </si>
  <si>
    <t> 09.10.1986 00:12 </t>
  </si>
  <si>
    <t> 0.069 </t>
  </si>
  <si>
    <t> BBS 81 </t>
  </si>
  <si>
    <t>2446891.633 </t>
  </si>
  <si>
    <t> 06.04.1987 03:11 </t>
  </si>
  <si>
    <t> BBS 83 </t>
  </si>
  <si>
    <t>2447028.594 </t>
  </si>
  <si>
    <t> 21.08.1987 02:15 </t>
  </si>
  <si>
    <t> 0.086 </t>
  </si>
  <si>
    <t> BBS 85 </t>
  </si>
  <si>
    <t>2447153.263 </t>
  </si>
  <si>
    <t> 23.12.1987 18:18 </t>
  </si>
  <si>
    <t> 0.083 </t>
  </si>
  <si>
    <t> BBS 86 </t>
  </si>
  <si>
    <t>2447353.455 </t>
  </si>
  <si>
    <t> 10.07.1988 22:55 </t>
  </si>
  <si>
    <t> 0.099 </t>
  </si>
  <si>
    <t> BBS 89 </t>
  </si>
  <si>
    <t>2447734.473 </t>
  </si>
  <si>
    <t> 26.07.1989 23:21 </t>
  </si>
  <si>
    <t> M.Znojilova </t>
  </si>
  <si>
    <t> BRNO 30 </t>
  </si>
  <si>
    <t>2447734.474 </t>
  </si>
  <si>
    <t> 26.07.1989 23:22 </t>
  </si>
  <si>
    <t> 0.080 </t>
  </si>
  <si>
    <t> R.Schertler </t>
  </si>
  <si>
    <t>BAVM 56 </t>
  </si>
  <si>
    <t> P.Znojilova </t>
  </si>
  <si>
    <t>2447734.480 </t>
  </si>
  <si>
    <t> 26.07.1989 23:31 </t>
  </si>
  <si>
    <t> R.Slatinska </t>
  </si>
  <si>
    <t>2447734.482 </t>
  </si>
  <si>
    <t> 26.07.1989 23:34 </t>
  </si>
  <si>
    <t> F.Hroch </t>
  </si>
  <si>
    <t>2447822.301 </t>
  </si>
  <si>
    <t> 22.10.1989 19:13 </t>
  </si>
  <si>
    <t> 0.110 </t>
  </si>
  <si>
    <t> BBS 93 </t>
  </si>
  <si>
    <t>2447850.378 </t>
  </si>
  <si>
    <t> 19.11.1989 21:04 </t>
  </si>
  <si>
    <t> 0.092 </t>
  </si>
  <si>
    <t> A.Dedoch </t>
  </si>
  <si>
    <t>2447894.274 </t>
  </si>
  <si>
    <t> 02.01.1990 18:34 </t>
  </si>
  <si>
    <t> 0.089 </t>
  </si>
  <si>
    <t> BBS 94 </t>
  </si>
  <si>
    <t>2448136.609 </t>
  </si>
  <si>
    <t> 02.09.1990 02:36 </t>
  </si>
  <si>
    <t> 0.105 </t>
  </si>
  <si>
    <t> BBS 96 </t>
  </si>
  <si>
    <t>2448621.241 </t>
  </si>
  <si>
    <t> 30.12.1991 17:47 </t>
  </si>
  <si>
    <t> BBS 99 </t>
  </si>
  <si>
    <t>2449202.465 </t>
  </si>
  <si>
    <t> 02.08.1993 23:09 </t>
  </si>
  <si>
    <t> 0.108 </t>
  </si>
  <si>
    <t> BBS 104 </t>
  </si>
  <si>
    <t>2449511.505 </t>
  </si>
  <si>
    <t> 08.06.1994 00:07 </t>
  </si>
  <si>
    <t> 0.103 </t>
  </si>
  <si>
    <t> BBS 107 </t>
  </si>
  <si>
    <t>2449978.593 </t>
  </si>
  <si>
    <t> 18.09.1995 02:13 </t>
  </si>
  <si>
    <t> 0.112 </t>
  </si>
  <si>
    <t> BBS 110 </t>
  </si>
  <si>
    <t>2450598.445 </t>
  </si>
  <si>
    <t> 29.05.1997 22:40 </t>
  </si>
  <si>
    <t> 0.119 </t>
  </si>
  <si>
    <t> BBS 115 </t>
  </si>
  <si>
    <t>2451115.572 </t>
  </si>
  <si>
    <t> 29.10.1998 01:43 </t>
  </si>
  <si>
    <t> 0.123 </t>
  </si>
  <si>
    <t> BBS 127 </t>
  </si>
  <si>
    <t>2451404.399 </t>
  </si>
  <si>
    <t> 13.08.1999 21:34 </t>
  </si>
  <si>
    <t> 0.098 </t>
  </si>
  <si>
    <t> BBS 121 </t>
  </si>
  <si>
    <t>2452094.5114 </t>
  </si>
  <si>
    <t> 04.07.2001 00:16 </t>
  </si>
  <si>
    <t> 0.1279 </t>
  </si>
  <si>
    <t>E </t>
  </si>
  <si>
    <t>?</t>
  </si>
  <si>
    <t> R.Diethelm </t>
  </si>
  <si>
    <t> BBS 126 </t>
  </si>
  <si>
    <t>2452196.3542 </t>
  </si>
  <si>
    <t> 13.10.2001 20:30 </t>
  </si>
  <si>
    <t> 0.1264 </t>
  </si>
  <si>
    <t>2452218.3035 </t>
  </si>
  <si>
    <t> 04.11.2001 19:17 </t>
  </si>
  <si>
    <t> 0.1265 </t>
  </si>
  <si>
    <t> E.Blättler </t>
  </si>
  <si>
    <t>2452468.52810 </t>
  </si>
  <si>
    <t> 13.07.2002 00:40 </t>
  </si>
  <si>
    <t> 0.13025 </t>
  </si>
  <si>
    <t>C </t>
  </si>
  <si>
    <t>o</t>
  </si>
  <si>
    <t> D.Motl </t>
  </si>
  <si>
    <t>OEJV 0074 </t>
  </si>
  <si>
    <t>2452475.549 </t>
  </si>
  <si>
    <t> 20.07.2002 01:10 </t>
  </si>
  <si>
    <t> 0.127 </t>
  </si>
  <si>
    <t> BBS 128 </t>
  </si>
  <si>
    <t>2452533.492 </t>
  </si>
  <si>
    <t> 15.09.2002 23:48 </t>
  </si>
  <si>
    <t> 0.125 </t>
  </si>
  <si>
    <t> BBS 129 </t>
  </si>
  <si>
    <t>2452592.3151 </t>
  </si>
  <si>
    <t> 13.11.2002 19:33 </t>
  </si>
  <si>
    <t> 0.1238 </t>
  </si>
  <si>
    <t>2452856.594 </t>
  </si>
  <si>
    <t> 05.08.2003 02:15 </t>
  </si>
  <si>
    <t> 0.134 </t>
  </si>
  <si>
    <t> BBS 130 </t>
  </si>
  <si>
    <t>2453303.4805 </t>
  </si>
  <si>
    <t> 24.10.2004 23:31 </t>
  </si>
  <si>
    <t> 0.1351 </t>
  </si>
  <si>
    <t>-I</t>
  </si>
  <si>
    <t> F.Agerer </t>
  </si>
  <si>
    <t>BAVM 173 </t>
  </si>
  <si>
    <t>2453360.5503 </t>
  </si>
  <si>
    <t> 21.12.2004 01:12 </t>
  </si>
  <si>
    <t>11276</t>
  </si>
  <si>
    <t> 0.1370 </t>
  </si>
  <si>
    <t> S.Dvorak </t>
  </si>
  <si>
    <t>IBVS 5603 </t>
  </si>
  <si>
    <t>2453620.435 </t>
  </si>
  <si>
    <t> 06.09.2005 22:26 </t>
  </si>
  <si>
    <t>11424</t>
  </si>
  <si>
    <t> 0.143 </t>
  </si>
  <si>
    <t>OEJV 0003 </t>
  </si>
  <si>
    <t>2455051.5297 </t>
  </si>
  <si>
    <t> 08.08.2009 00:42 </t>
  </si>
  <si>
    <t>12239</t>
  </si>
  <si>
    <t> 0.1500 </t>
  </si>
  <si>
    <t>BAVM 212 </t>
  </si>
  <si>
    <t>2455850.4865 </t>
  </si>
  <si>
    <t> 15.10.2011 23:40 </t>
  </si>
  <si>
    <t>12694</t>
  </si>
  <si>
    <t> 0.1559 </t>
  </si>
  <si>
    <t>BAVM 225 </t>
  </si>
  <si>
    <t>2456519.5008 </t>
  </si>
  <si>
    <t> 15.08.2013 00:01 </t>
  </si>
  <si>
    <t>13075</t>
  </si>
  <si>
    <t> 0.1586 </t>
  </si>
  <si>
    <t>IBVS 6093 </t>
  </si>
  <si>
    <t>2456600.2764 </t>
  </si>
  <si>
    <t> 03.11.2013 18:38 </t>
  </si>
  <si>
    <t>13121</t>
  </si>
  <si>
    <t> 0.1611 </t>
  </si>
  <si>
    <t>BAVM 234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</si>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</sst>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OO Lac - O-C Diagr.</a:t>
            </a:r>
          </a:p>
        </c:rich>
      </c:tx>
      <c:layout>
        <c:manualLayout>
          <c:xMode val="edge"/>
          <c:yMode val="edge"/>
          <c:x val="0.3724832214765100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6174496644295"/>
          <c:y val="0.15"/>
          <c:w val="0.808724832214765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0-4B2A-926F-1D45F8B444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5.9008000003814232E-2</c:v>
                </c:pt>
                <c:pt idx="6">
                  <c:v>7.9072000000451226E-2</c:v>
                </c:pt>
                <c:pt idx="7">
                  <c:v>8.8352000006125309E-2</c:v>
                </c:pt>
                <c:pt idx="8">
                  <c:v>8.8471999995817896E-2</c:v>
                </c:pt>
                <c:pt idx="12">
                  <c:v>6.9360000001324806E-2</c:v>
                </c:pt>
                <c:pt idx="13">
                  <c:v>8.7888000001839828E-2</c:v>
                </c:pt>
                <c:pt idx="14">
                  <c:v>8.5879999998724088E-2</c:v>
                </c:pt>
                <c:pt idx="15">
                  <c:v>8.3424000004015397E-2</c:v>
                </c:pt>
                <c:pt idx="16">
                  <c:v>9.8720000001776498E-2</c:v>
                </c:pt>
                <c:pt idx="23">
                  <c:v>0.10980800000106683</c:v>
                </c:pt>
                <c:pt idx="25">
                  <c:v>8.9432000000670087E-2</c:v>
                </c:pt>
                <c:pt idx="26">
                  <c:v>0.10526399999798741</c:v>
                </c:pt>
                <c:pt idx="27">
                  <c:v>9.8927999999432359E-2</c:v>
                </c:pt>
                <c:pt idx="28">
                  <c:v>0.10811200000171084</c:v>
                </c:pt>
                <c:pt idx="29">
                  <c:v>0.10337599999911617</c:v>
                </c:pt>
                <c:pt idx="30">
                  <c:v>0.1124000000054366</c:v>
                </c:pt>
                <c:pt idx="31">
                  <c:v>0.11899199999606935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D0-4B2A-926F-1D45F8B444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9">
                  <c:v>0.1245199999975739</c:v>
                </c:pt>
                <c:pt idx="40">
                  <c:v>0.12376399999629939</c:v>
                </c:pt>
                <c:pt idx="41">
                  <c:v>0.1342960000038147</c:v>
                </c:pt>
                <c:pt idx="42">
                  <c:v>0.13508400000137044</c:v>
                </c:pt>
                <c:pt idx="43">
                  <c:v>0.13696400000480935</c:v>
                </c:pt>
                <c:pt idx="47">
                  <c:v>0.15860000000247965</c:v>
                </c:pt>
                <c:pt idx="48">
                  <c:v>0.16114400000515161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D0-4B2A-926F-1D45F8B444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7">
                  <c:v>0.13025200000265613</c:v>
                </c:pt>
                <c:pt idx="44">
                  <c:v>0.14313599999877624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D0-4B2A-926F-1D45F8B444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0">
                  <c:v>3.3360000015818514E-3</c:v>
                </c:pt>
                <c:pt idx="2">
                  <c:v>4.0000000008149073E-3</c:v>
                </c:pt>
                <c:pt idx="3">
                  <c:v>2.0799999983864836E-3</c:v>
                </c:pt>
                <c:pt idx="4">
                  <c:v>-6.0159999993629754E-3</c:v>
                </c:pt>
                <c:pt idx="9">
                  <c:v>8.4104000001389068E-2</c:v>
                </c:pt>
                <c:pt idx="10">
                  <c:v>9.0104000002611428E-2</c:v>
                </c:pt>
                <c:pt idx="11">
                  <c:v>9.0104000002611428E-2</c:v>
                </c:pt>
                <c:pt idx="17">
                  <c:v>7.8607999996165745E-2</c:v>
                </c:pt>
                <c:pt idx="18">
                  <c:v>7.9608000000007451E-2</c:v>
                </c:pt>
                <c:pt idx="19">
                  <c:v>7.9608000000007451E-2</c:v>
                </c:pt>
                <c:pt idx="20">
                  <c:v>8.5608000001229811E-2</c:v>
                </c:pt>
                <c:pt idx="21">
                  <c:v>8.5608000001229811E-2</c:v>
                </c:pt>
                <c:pt idx="22">
                  <c:v>8.7608000001637265E-2</c:v>
                </c:pt>
                <c:pt idx="24">
                  <c:v>9.1831999998248648E-2</c:v>
                </c:pt>
                <c:pt idx="32">
                  <c:v>0.12283999999635853</c:v>
                </c:pt>
                <c:pt idx="33">
                  <c:v>9.8367999999027234E-2</c:v>
                </c:pt>
                <c:pt idx="34">
                  <c:v>0.12791999999899417</c:v>
                </c:pt>
                <c:pt idx="35">
                  <c:v>0.12643200000457</c:v>
                </c:pt>
                <c:pt idx="36">
                  <c:v>0.12653200000204379</c:v>
                </c:pt>
                <c:pt idx="38">
                  <c:v>0.12740800000028685</c:v>
                </c:pt>
                <c:pt idx="45">
                  <c:v>0.14999600000010105</c:v>
                </c:pt>
                <c:pt idx="46">
                  <c:v>0.15591600000334438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D0-4B2A-926F-1D45F8B444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D0-4B2A-926F-1D45F8B444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D0-4B2A-926F-1D45F8B444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-1.0469336500525169E-2</c:v>
                </c:pt>
                <c:pt idx="1">
                  <c:v>-8.5714548479549207E-3</c:v>
                </c:pt>
                <c:pt idx="2">
                  <c:v>-8.5714548479549207E-3</c:v>
                </c:pt>
                <c:pt idx="3">
                  <c:v>-1.0930470116681775E-3</c:v>
                </c:pt>
                <c:pt idx="4">
                  <c:v>-3.2635309904046131E-4</c:v>
                </c:pt>
                <c:pt idx="5">
                  <c:v>8.0000545189545386E-2</c:v>
                </c:pt>
                <c:pt idx="6">
                  <c:v>8.0013113942211417E-2</c:v>
                </c:pt>
                <c:pt idx="7">
                  <c:v>8.0264488995531971E-2</c:v>
                </c:pt>
                <c:pt idx="8">
                  <c:v>8.2841083292067741E-2</c:v>
                </c:pt>
                <c:pt idx="9">
                  <c:v>8.5518227609931732E-2</c:v>
                </c:pt>
                <c:pt idx="10">
                  <c:v>8.5518227609931732E-2</c:v>
                </c:pt>
                <c:pt idx="11">
                  <c:v>8.5518227609931732E-2</c:v>
                </c:pt>
                <c:pt idx="12">
                  <c:v>8.5568502620595843E-2</c:v>
                </c:pt>
                <c:pt idx="13">
                  <c:v>8.6850515392530719E-2</c:v>
                </c:pt>
                <c:pt idx="14">
                  <c:v>8.7830878100480916E-2</c:v>
                </c:pt>
                <c:pt idx="15">
                  <c:v>8.8723259539768909E-2</c:v>
                </c:pt>
                <c:pt idx="16">
                  <c:v>9.0156097343696118E-2</c:v>
                </c:pt>
                <c:pt idx="17">
                  <c:v>9.288351667222422E-2</c:v>
                </c:pt>
                <c:pt idx="18">
                  <c:v>9.288351667222422E-2</c:v>
                </c:pt>
                <c:pt idx="19">
                  <c:v>9.288351667222422E-2</c:v>
                </c:pt>
                <c:pt idx="20">
                  <c:v>9.288351667222422E-2</c:v>
                </c:pt>
                <c:pt idx="21">
                  <c:v>9.288351667222422E-2</c:v>
                </c:pt>
                <c:pt idx="22">
                  <c:v>9.288351667222422E-2</c:v>
                </c:pt>
                <c:pt idx="23">
                  <c:v>9.3511954305525627E-2</c:v>
                </c:pt>
                <c:pt idx="24">
                  <c:v>9.3713054348182084E-2</c:v>
                </c:pt>
                <c:pt idx="25">
                  <c:v>9.4027273164832781E-2</c:v>
                </c:pt>
                <c:pt idx="26">
                  <c:v>9.5761761032744669E-2</c:v>
                </c:pt>
                <c:pt idx="27">
                  <c:v>9.9230736768568431E-2</c:v>
                </c:pt>
                <c:pt idx="28">
                  <c:v>0.10339099390102376</c:v>
                </c:pt>
                <c:pt idx="29">
                  <c:v>0.1056030943702447</c:v>
                </c:pt>
                <c:pt idx="30">
                  <c:v>0.10894638257940818</c:v>
                </c:pt>
                <c:pt idx="31">
                  <c:v>0.11338315227051612</c:v>
                </c:pt>
                <c:pt idx="32">
                  <c:v>0.11708464993066141</c:v>
                </c:pt>
                <c:pt idx="33">
                  <c:v>0.11915220974422304</c:v>
                </c:pt>
                <c:pt idx="34">
                  <c:v>0.1240917295419721</c:v>
                </c:pt>
                <c:pt idx="35">
                  <c:v>0.12482071719660172</c:v>
                </c:pt>
                <c:pt idx="36">
                  <c:v>0.12497782660492708</c:v>
                </c:pt>
                <c:pt idx="37">
                  <c:v>0.1267688738598361</c:v>
                </c:pt>
                <c:pt idx="38">
                  <c:v>0.12681914887050022</c:v>
                </c:pt>
                <c:pt idx="39">
                  <c:v>0.12723391770847914</c:v>
                </c:pt>
                <c:pt idx="40">
                  <c:v>0.1276549709227911</c:v>
                </c:pt>
                <c:pt idx="41">
                  <c:v>0.12954656819902832</c:v>
                </c:pt>
                <c:pt idx="42">
                  <c:v>0.13274531575253246</c:v>
                </c:pt>
                <c:pt idx="43">
                  <c:v>0.13315380021417839</c:v>
                </c:pt>
                <c:pt idx="44">
                  <c:v>0.13501397560875056</c:v>
                </c:pt>
                <c:pt idx="45">
                  <c:v>0.14525750903156348</c:v>
                </c:pt>
                <c:pt idx="46">
                  <c:v>0.15097629149460629</c:v>
                </c:pt>
                <c:pt idx="47">
                  <c:v>0.155764986260363</c:v>
                </c:pt>
                <c:pt idx="48">
                  <c:v>0.15634314888300033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D0-4B2A-926F-1D45F8B44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482624"/>
        <c:axId val="1"/>
      </c:scatterChart>
      <c:valAx>
        <c:axId val="685482624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208053691275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482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61744966442952"/>
          <c:y val="0.91874999999999996"/>
          <c:w val="0.8154362416107383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OO Lac - O-C Diagr.</a:t>
            </a:r>
          </a:p>
        </c:rich>
      </c:tx>
      <c:layout>
        <c:manualLayout>
          <c:xMode val="edge"/>
          <c:yMode val="edge"/>
          <c:x val="0.3720544022906227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953316519776211"/>
          <c:w val="0.80134811879885903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32-4D0A-BF3F-92EC650DD6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5.9008000003814232E-2</c:v>
                </c:pt>
                <c:pt idx="6">
                  <c:v>7.9072000000451226E-2</c:v>
                </c:pt>
                <c:pt idx="7">
                  <c:v>8.8352000006125309E-2</c:v>
                </c:pt>
                <c:pt idx="8">
                  <c:v>8.8471999995817896E-2</c:v>
                </c:pt>
                <c:pt idx="12">
                  <c:v>6.9360000001324806E-2</c:v>
                </c:pt>
                <c:pt idx="13">
                  <c:v>8.7888000001839828E-2</c:v>
                </c:pt>
                <c:pt idx="14">
                  <c:v>8.5879999998724088E-2</c:v>
                </c:pt>
                <c:pt idx="15">
                  <c:v>8.3424000004015397E-2</c:v>
                </c:pt>
                <c:pt idx="16">
                  <c:v>9.8720000001776498E-2</c:v>
                </c:pt>
                <c:pt idx="23">
                  <c:v>0.10980800000106683</c:v>
                </c:pt>
                <c:pt idx="25">
                  <c:v>8.9432000000670087E-2</c:v>
                </c:pt>
                <c:pt idx="26">
                  <c:v>0.10526399999798741</c:v>
                </c:pt>
                <c:pt idx="27">
                  <c:v>9.8927999999432359E-2</c:v>
                </c:pt>
                <c:pt idx="28">
                  <c:v>0.10811200000171084</c:v>
                </c:pt>
                <c:pt idx="29">
                  <c:v>0.10337599999911617</c:v>
                </c:pt>
                <c:pt idx="30">
                  <c:v>0.1124000000054366</c:v>
                </c:pt>
                <c:pt idx="31">
                  <c:v>0.11899199999606935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32-4D0A-BF3F-92EC650DD6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9">
                  <c:v>0.1245199999975739</c:v>
                </c:pt>
                <c:pt idx="40">
                  <c:v>0.12376399999629939</c:v>
                </c:pt>
                <c:pt idx="41">
                  <c:v>0.1342960000038147</c:v>
                </c:pt>
                <c:pt idx="42">
                  <c:v>0.13508400000137044</c:v>
                </c:pt>
                <c:pt idx="43">
                  <c:v>0.13696400000480935</c:v>
                </c:pt>
                <c:pt idx="47">
                  <c:v>0.15860000000247965</c:v>
                </c:pt>
                <c:pt idx="48">
                  <c:v>0.16114400000515161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32-4D0A-BF3F-92EC650DD6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7">
                  <c:v>0.13025200000265613</c:v>
                </c:pt>
                <c:pt idx="44">
                  <c:v>0.14313599999877624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32-4D0A-BF3F-92EC650DD6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0">
                  <c:v>3.3360000015818514E-3</c:v>
                </c:pt>
                <c:pt idx="2">
                  <c:v>4.0000000008149073E-3</c:v>
                </c:pt>
                <c:pt idx="3">
                  <c:v>2.0799999983864836E-3</c:v>
                </c:pt>
                <c:pt idx="4">
                  <c:v>-6.0159999993629754E-3</c:v>
                </c:pt>
                <c:pt idx="9">
                  <c:v>8.4104000001389068E-2</c:v>
                </c:pt>
                <c:pt idx="10">
                  <c:v>9.0104000002611428E-2</c:v>
                </c:pt>
                <c:pt idx="11">
                  <c:v>9.0104000002611428E-2</c:v>
                </c:pt>
                <c:pt idx="17">
                  <c:v>7.8607999996165745E-2</c:v>
                </c:pt>
                <c:pt idx="18">
                  <c:v>7.9608000000007451E-2</c:v>
                </c:pt>
                <c:pt idx="19">
                  <c:v>7.9608000000007451E-2</c:v>
                </c:pt>
                <c:pt idx="20">
                  <c:v>8.5608000001229811E-2</c:v>
                </c:pt>
                <c:pt idx="21">
                  <c:v>8.5608000001229811E-2</c:v>
                </c:pt>
                <c:pt idx="22">
                  <c:v>8.7608000001637265E-2</c:v>
                </c:pt>
                <c:pt idx="24">
                  <c:v>9.1831999998248648E-2</c:v>
                </c:pt>
                <c:pt idx="32">
                  <c:v>0.12283999999635853</c:v>
                </c:pt>
                <c:pt idx="33">
                  <c:v>9.8367999999027234E-2</c:v>
                </c:pt>
                <c:pt idx="34">
                  <c:v>0.12791999999899417</c:v>
                </c:pt>
                <c:pt idx="35">
                  <c:v>0.12643200000457</c:v>
                </c:pt>
                <c:pt idx="36">
                  <c:v>0.12653200000204379</c:v>
                </c:pt>
                <c:pt idx="38">
                  <c:v>0.12740800000028685</c:v>
                </c:pt>
                <c:pt idx="45">
                  <c:v>0.14999600000010105</c:v>
                </c:pt>
                <c:pt idx="46">
                  <c:v>0.15591600000334438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32-4D0A-BF3F-92EC650DD6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32-4D0A-BF3F-92EC650DD6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7">
                    <c:v>5.0000000000000001E-3</c:v>
                  </c:pt>
                  <c:pt idx="28">
                    <c:v>5.0000000000000001E-3</c:v>
                  </c:pt>
                  <c:pt idx="29">
                    <c:v>7.0000000000000001E-3</c:v>
                  </c:pt>
                  <c:pt idx="30">
                    <c:v>3.0000000000000001E-3</c:v>
                  </c:pt>
                  <c:pt idx="31">
                    <c:v>4.0000000000000001E-3</c:v>
                  </c:pt>
                  <c:pt idx="37">
                    <c:v>0</c:v>
                  </c:pt>
                  <c:pt idx="39">
                    <c:v>6.0000000000000001E-3</c:v>
                  </c:pt>
                  <c:pt idx="40">
                    <c:v>1.4E-3</c:v>
                  </c:pt>
                  <c:pt idx="41">
                    <c:v>5.0000000000000001E-3</c:v>
                  </c:pt>
                  <c:pt idx="42">
                    <c:v>3.5000000000000001E-3</c:v>
                  </c:pt>
                  <c:pt idx="43">
                    <c:v>2.0000000000000001E-4</c:v>
                  </c:pt>
                  <c:pt idx="44">
                    <c:v>4.0000000000000001E-3</c:v>
                  </c:pt>
                  <c:pt idx="47">
                    <c:v>4.0000000000000002E-4</c:v>
                  </c:pt>
                  <c:pt idx="4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32-4D0A-BF3F-92EC650DD6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-151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656</c:v>
                </c:pt>
                <c:pt idx="5">
                  <c:v>7047</c:v>
                </c:pt>
                <c:pt idx="6">
                  <c:v>7048</c:v>
                </c:pt>
                <c:pt idx="7">
                  <c:v>7068</c:v>
                </c:pt>
                <c:pt idx="8">
                  <c:v>7273</c:v>
                </c:pt>
                <c:pt idx="9">
                  <c:v>7486</c:v>
                </c:pt>
                <c:pt idx="10">
                  <c:v>7486</c:v>
                </c:pt>
                <c:pt idx="11">
                  <c:v>7486</c:v>
                </c:pt>
                <c:pt idx="12">
                  <c:v>7490</c:v>
                </c:pt>
                <c:pt idx="13">
                  <c:v>7592</c:v>
                </c:pt>
                <c:pt idx="14">
                  <c:v>7670</c:v>
                </c:pt>
                <c:pt idx="15">
                  <c:v>7741</c:v>
                </c:pt>
                <c:pt idx="16">
                  <c:v>7855</c:v>
                </c:pt>
                <c:pt idx="17">
                  <c:v>8072</c:v>
                </c:pt>
                <c:pt idx="18">
                  <c:v>8072</c:v>
                </c:pt>
                <c:pt idx="19">
                  <c:v>8072</c:v>
                </c:pt>
                <c:pt idx="20">
                  <c:v>8072</c:v>
                </c:pt>
                <c:pt idx="21">
                  <c:v>8072</c:v>
                </c:pt>
                <c:pt idx="22">
                  <c:v>8072</c:v>
                </c:pt>
                <c:pt idx="23">
                  <c:v>8122</c:v>
                </c:pt>
                <c:pt idx="24">
                  <c:v>8138</c:v>
                </c:pt>
                <c:pt idx="25">
                  <c:v>8163</c:v>
                </c:pt>
                <c:pt idx="26">
                  <c:v>8301</c:v>
                </c:pt>
                <c:pt idx="27">
                  <c:v>8577</c:v>
                </c:pt>
                <c:pt idx="28">
                  <c:v>8908</c:v>
                </c:pt>
                <c:pt idx="29">
                  <c:v>9084</c:v>
                </c:pt>
                <c:pt idx="30">
                  <c:v>9350</c:v>
                </c:pt>
                <c:pt idx="31">
                  <c:v>9703</c:v>
                </c:pt>
                <c:pt idx="32">
                  <c:v>9997.5</c:v>
                </c:pt>
                <c:pt idx="33">
                  <c:v>10162</c:v>
                </c:pt>
                <c:pt idx="34">
                  <c:v>10555</c:v>
                </c:pt>
                <c:pt idx="35">
                  <c:v>10613</c:v>
                </c:pt>
                <c:pt idx="36">
                  <c:v>10625.5</c:v>
                </c:pt>
                <c:pt idx="37">
                  <c:v>10768</c:v>
                </c:pt>
                <c:pt idx="38">
                  <c:v>10772</c:v>
                </c:pt>
                <c:pt idx="39">
                  <c:v>10805</c:v>
                </c:pt>
                <c:pt idx="40">
                  <c:v>10838.5</c:v>
                </c:pt>
                <c:pt idx="41">
                  <c:v>10989</c:v>
                </c:pt>
                <c:pt idx="42">
                  <c:v>11243.5</c:v>
                </c:pt>
                <c:pt idx="43">
                  <c:v>11276</c:v>
                </c:pt>
                <c:pt idx="44">
                  <c:v>11424</c:v>
                </c:pt>
                <c:pt idx="45">
                  <c:v>12239</c:v>
                </c:pt>
                <c:pt idx="46">
                  <c:v>12694</c:v>
                </c:pt>
                <c:pt idx="47">
                  <c:v>13075</c:v>
                </c:pt>
                <c:pt idx="48">
                  <c:v>13121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-1.0469336500525169E-2</c:v>
                </c:pt>
                <c:pt idx="1">
                  <c:v>-8.5714548479549207E-3</c:v>
                </c:pt>
                <c:pt idx="2">
                  <c:v>-8.5714548479549207E-3</c:v>
                </c:pt>
                <c:pt idx="3">
                  <c:v>-1.0930470116681775E-3</c:v>
                </c:pt>
                <c:pt idx="4">
                  <c:v>-3.2635309904046131E-4</c:v>
                </c:pt>
                <c:pt idx="5">
                  <c:v>8.0000545189545386E-2</c:v>
                </c:pt>
                <c:pt idx="6">
                  <c:v>8.0013113942211417E-2</c:v>
                </c:pt>
                <c:pt idx="7">
                  <c:v>8.0264488995531971E-2</c:v>
                </c:pt>
                <c:pt idx="8">
                  <c:v>8.2841083292067741E-2</c:v>
                </c:pt>
                <c:pt idx="9">
                  <c:v>8.5518227609931732E-2</c:v>
                </c:pt>
                <c:pt idx="10">
                  <c:v>8.5518227609931732E-2</c:v>
                </c:pt>
                <c:pt idx="11">
                  <c:v>8.5518227609931732E-2</c:v>
                </c:pt>
                <c:pt idx="12">
                  <c:v>8.5568502620595843E-2</c:v>
                </c:pt>
                <c:pt idx="13">
                  <c:v>8.6850515392530719E-2</c:v>
                </c:pt>
                <c:pt idx="14">
                  <c:v>8.7830878100480916E-2</c:v>
                </c:pt>
                <c:pt idx="15">
                  <c:v>8.8723259539768909E-2</c:v>
                </c:pt>
                <c:pt idx="16">
                  <c:v>9.0156097343696118E-2</c:v>
                </c:pt>
                <c:pt idx="17">
                  <c:v>9.288351667222422E-2</c:v>
                </c:pt>
                <c:pt idx="18">
                  <c:v>9.288351667222422E-2</c:v>
                </c:pt>
                <c:pt idx="19">
                  <c:v>9.288351667222422E-2</c:v>
                </c:pt>
                <c:pt idx="20">
                  <c:v>9.288351667222422E-2</c:v>
                </c:pt>
                <c:pt idx="21">
                  <c:v>9.288351667222422E-2</c:v>
                </c:pt>
                <c:pt idx="22">
                  <c:v>9.288351667222422E-2</c:v>
                </c:pt>
                <c:pt idx="23">
                  <c:v>9.3511954305525627E-2</c:v>
                </c:pt>
                <c:pt idx="24">
                  <c:v>9.3713054348182084E-2</c:v>
                </c:pt>
                <c:pt idx="25">
                  <c:v>9.4027273164832781E-2</c:v>
                </c:pt>
                <c:pt idx="26">
                  <c:v>9.5761761032744669E-2</c:v>
                </c:pt>
                <c:pt idx="27">
                  <c:v>9.9230736768568431E-2</c:v>
                </c:pt>
                <c:pt idx="28">
                  <c:v>0.10339099390102376</c:v>
                </c:pt>
                <c:pt idx="29">
                  <c:v>0.1056030943702447</c:v>
                </c:pt>
                <c:pt idx="30">
                  <c:v>0.10894638257940818</c:v>
                </c:pt>
                <c:pt idx="31">
                  <c:v>0.11338315227051612</c:v>
                </c:pt>
                <c:pt idx="32">
                  <c:v>0.11708464993066141</c:v>
                </c:pt>
                <c:pt idx="33">
                  <c:v>0.11915220974422304</c:v>
                </c:pt>
                <c:pt idx="34">
                  <c:v>0.1240917295419721</c:v>
                </c:pt>
                <c:pt idx="35">
                  <c:v>0.12482071719660172</c:v>
                </c:pt>
                <c:pt idx="36">
                  <c:v>0.12497782660492708</c:v>
                </c:pt>
                <c:pt idx="37">
                  <c:v>0.1267688738598361</c:v>
                </c:pt>
                <c:pt idx="38">
                  <c:v>0.12681914887050022</c:v>
                </c:pt>
                <c:pt idx="39">
                  <c:v>0.12723391770847914</c:v>
                </c:pt>
                <c:pt idx="40">
                  <c:v>0.1276549709227911</c:v>
                </c:pt>
                <c:pt idx="41">
                  <c:v>0.12954656819902832</c:v>
                </c:pt>
                <c:pt idx="42">
                  <c:v>0.13274531575253246</c:v>
                </c:pt>
                <c:pt idx="43">
                  <c:v>0.13315380021417839</c:v>
                </c:pt>
                <c:pt idx="44">
                  <c:v>0.13501397560875056</c:v>
                </c:pt>
                <c:pt idx="45">
                  <c:v>0.14525750903156348</c:v>
                </c:pt>
                <c:pt idx="46">
                  <c:v>0.15097629149460629</c:v>
                </c:pt>
                <c:pt idx="47">
                  <c:v>0.155764986260363</c:v>
                </c:pt>
                <c:pt idx="48">
                  <c:v>0.15634314888300033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32-4D0A-BF3F-92EC650D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1088"/>
        <c:axId val="1"/>
      </c:scatterChart>
      <c:valAx>
        <c:axId val="75218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18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78132152672835"/>
          <c:y val="0.91900605882208652"/>
          <c:w val="0.8181832321464865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0</xdr:row>
      <xdr:rowOff>0</xdr:rowOff>
    </xdr:from>
    <xdr:to>
      <xdr:col>17</xdr:col>
      <xdr:colOff>266699</xdr:colOff>
      <xdr:row>18</xdr:row>
      <xdr:rowOff>123824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56ECA0D-7DBC-7E79-9943-088535CF7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76200</xdr:rowOff>
    </xdr:from>
    <xdr:to>
      <xdr:col>27</xdr:col>
      <xdr:colOff>457200</xdr:colOff>
      <xdr:row>18</xdr:row>
      <xdr:rowOff>142875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6074379-ED86-3AEE-8ADD-95E318AD7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93" TargetMode="External"/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85"/>
  <sheetViews>
    <sheetView tabSelected="1" workbookViewId="0">
      <pane xSplit="14" ySplit="22" topLeftCell="O49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48</v>
      </c>
    </row>
    <row r="2" spans="1:7" x14ac:dyDescent="0.2">
      <c r="A2" t="s">
        <v>24</v>
      </c>
      <c r="B2" s="9" t="s">
        <v>45</v>
      </c>
    </row>
    <row r="4" spans="1:7" x14ac:dyDescent="0.2">
      <c r="A4" s="6" t="s">
        <v>0</v>
      </c>
      <c r="C4" s="3">
        <v>33560.478999999999</v>
      </c>
      <c r="D4" s="4">
        <v>1.7559359999999999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33560.478999999999</v>
      </c>
    </row>
    <row r="8" spans="1:7" x14ac:dyDescent="0.2">
      <c r="A8" t="s">
        <v>3</v>
      </c>
      <c r="C8">
        <f>+D4</f>
        <v>1.7559359999999999</v>
      </c>
    </row>
    <row r="9" spans="1:7" x14ac:dyDescent="0.2">
      <c r="A9" s="15" t="s">
        <v>52</v>
      </c>
      <c r="B9" s="16"/>
      <c r="C9" s="17">
        <v>-9.5</v>
      </c>
      <c r="D9" s="16" t="s">
        <v>53</v>
      </c>
      <c r="E9" s="16"/>
    </row>
    <row r="10" spans="1:7" ht="13.5" thickBot="1" x14ac:dyDescent="0.25">
      <c r="A10" s="16"/>
      <c r="B10" s="16"/>
      <c r="C10" s="5" t="s">
        <v>20</v>
      </c>
      <c r="D10" s="5" t="s">
        <v>21</v>
      </c>
      <c r="E10" s="16"/>
    </row>
    <row r="11" spans="1:7" x14ac:dyDescent="0.2">
      <c r="A11" s="16" t="s">
        <v>16</v>
      </c>
      <c r="B11" s="16"/>
      <c r="C11" s="18">
        <f ca="1">INTERCEPT(INDIRECT($G$11):G992,INDIRECT($F$11):F992)</f>
        <v>-8.5714548479549207E-3</v>
      </c>
      <c r="D11" s="10"/>
      <c r="E11" s="16"/>
      <c r="F11" s="19" t="str">
        <f>"F"&amp;E19</f>
        <v>F22</v>
      </c>
      <c r="G11" s="20" t="str">
        <f>"G"&amp;E19</f>
        <v>G22</v>
      </c>
    </row>
    <row r="12" spans="1:7" x14ac:dyDescent="0.2">
      <c r="A12" s="16" t="s">
        <v>17</v>
      </c>
      <c r="B12" s="16"/>
      <c r="C12" s="18">
        <f ca="1">SLOPE(INDIRECT($G$11):G992,INDIRECT($F$11):F992)</f>
        <v>1.256875266602814E-5</v>
      </c>
      <c r="D12" s="10"/>
      <c r="E12" s="16"/>
    </row>
    <row r="13" spans="1:7" x14ac:dyDescent="0.2">
      <c r="A13" s="16" t="s">
        <v>19</v>
      </c>
      <c r="B13" s="16"/>
      <c r="C13" s="10" t="s">
        <v>14</v>
      </c>
      <c r="D13" s="23" t="s">
        <v>65</v>
      </c>
      <c r="E13" s="17">
        <v>1</v>
      </c>
    </row>
    <row r="14" spans="1:7" x14ac:dyDescent="0.2">
      <c r="A14" s="16"/>
      <c r="B14" s="16"/>
      <c r="C14" s="16"/>
      <c r="D14" s="23" t="s">
        <v>54</v>
      </c>
      <c r="E14" s="24">
        <f ca="1">NOW()+15018.5+$C$9/24</f>
        <v>60357.667400810184</v>
      </c>
    </row>
    <row r="15" spans="1:7" x14ac:dyDescent="0.2">
      <c r="A15" s="21" t="s">
        <v>18</v>
      </c>
      <c r="B15" s="16"/>
      <c r="C15" s="22">
        <f ca="1">(C7+C11)+(C8+C12)*INT(MAX(F21:F3533))</f>
        <v>56600.27159914888</v>
      </c>
      <c r="D15" s="23" t="s">
        <v>66</v>
      </c>
      <c r="E15" s="24">
        <f ca="1">ROUND(2*(E14-$C$7)/$C$8,0)/2+E13</f>
        <v>15262</v>
      </c>
    </row>
    <row r="16" spans="1:7" x14ac:dyDescent="0.2">
      <c r="A16" s="25" t="s">
        <v>4</v>
      </c>
      <c r="B16" s="16"/>
      <c r="C16" s="26">
        <f ca="1">+C8+C12</f>
        <v>1.7559485687526659</v>
      </c>
      <c r="D16" s="23" t="s">
        <v>55</v>
      </c>
      <c r="E16" s="20">
        <f ca="1">ROUND(2*(E14-$C$15)/$C$16,0)/2+E13</f>
        <v>2141</v>
      </c>
    </row>
    <row r="17" spans="1:31" ht="13.5" thickBot="1" x14ac:dyDescent="0.25">
      <c r="A17" s="23" t="s">
        <v>51</v>
      </c>
      <c r="B17" s="16"/>
      <c r="C17" s="16">
        <f>COUNT(C21:C2191)</f>
        <v>49</v>
      </c>
      <c r="D17" s="23" t="s">
        <v>56</v>
      </c>
      <c r="E17" s="27">
        <f ca="1">+$C$15+$C$16*E16-15018.5-$C$9/24</f>
        <v>45341.65331818167</v>
      </c>
    </row>
    <row r="18" spans="1:31" x14ac:dyDescent="0.2">
      <c r="A18" s="25" t="s">
        <v>5</v>
      </c>
      <c r="B18" s="16"/>
      <c r="C18" s="28">
        <f ca="1">+C15</f>
        <v>56600.27159914888</v>
      </c>
      <c r="D18" s="29">
        <f ca="1">+C16</f>
        <v>1.7559485687526659</v>
      </c>
      <c r="E18" s="30" t="s">
        <v>57</v>
      </c>
    </row>
    <row r="19" spans="1:31" ht="13.5" thickTop="1" x14ac:dyDescent="0.2">
      <c r="A19" s="31" t="s">
        <v>58</v>
      </c>
      <c r="E19" s="32">
        <v>22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44</v>
      </c>
      <c r="J20" s="8" t="s">
        <v>63</v>
      </c>
      <c r="K20" s="8" t="s">
        <v>64</v>
      </c>
      <c r="L20" s="8" t="s">
        <v>272</v>
      </c>
      <c r="M20" s="8" t="s">
        <v>62</v>
      </c>
      <c r="N20" s="8" t="s">
        <v>25</v>
      </c>
      <c r="O20" s="8" t="s">
        <v>23</v>
      </c>
      <c r="P20" s="7" t="s">
        <v>22</v>
      </c>
      <c r="Q20" s="5" t="s">
        <v>15</v>
      </c>
    </row>
    <row r="21" spans="1:31" ht="12.75" customHeight="1" x14ac:dyDescent="0.2">
      <c r="A21" s="62" t="s">
        <v>85</v>
      </c>
      <c r="B21" s="64" t="s">
        <v>50</v>
      </c>
      <c r="C21" s="63">
        <v>33295.336000000003</v>
      </c>
      <c r="D21" s="11"/>
      <c r="E21" s="41">
        <f t="shared" ref="E21:E52" si="0">+(C21-C$7)/C$8</f>
        <v>-150.99810015854587</v>
      </c>
      <c r="F21">
        <f t="shared" ref="F21:F52" si="1">ROUND(2*E21,0)/2</f>
        <v>-151</v>
      </c>
      <c r="G21">
        <f t="shared" ref="G21:G52" si="2">+C21-(C$7+F21*C$8)</f>
        <v>3.3360000015818514E-3</v>
      </c>
      <c r="L21">
        <f>+G21</f>
        <v>3.3360000015818514E-3</v>
      </c>
      <c r="O21">
        <f t="shared" ref="O21:O52" ca="1" si="3">+C$11+C$12*$F21</f>
        <v>-1.0469336500525169E-2</v>
      </c>
      <c r="Q21" s="2">
        <f t="shared" ref="Q21:Q52" si="4">+C21-15018.5</f>
        <v>18276.836000000003</v>
      </c>
    </row>
    <row r="22" spans="1:31" ht="12.75" customHeight="1" x14ac:dyDescent="0.2">
      <c r="A22" s="33" t="s">
        <v>12</v>
      </c>
      <c r="B22" s="33"/>
      <c r="C22" s="34">
        <v>33560.478999999999</v>
      </c>
      <c r="D22" s="34" t="s">
        <v>14</v>
      </c>
      <c r="E22" s="33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-8.5714548479549207E-3</v>
      </c>
      <c r="Q22" s="2">
        <f t="shared" si="4"/>
        <v>18541.978999999999</v>
      </c>
    </row>
    <row r="23" spans="1:31" ht="12.75" customHeight="1" x14ac:dyDescent="0.2">
      <c r="A23" s="62" t="s">
        <v>85</v>
      </c>
      <c r="B23" s="64" t="s">
        <v>50</v>
      </c>
      <c r="C23" s="63">
        <v>33560.483</v>
      </c>
      <c r="D23" s="11"/>
      <c r="E23" s="41">
        <f t="shared" si="0"/>
        <v>2.2779873530783053E-3</v>
      </c>
      <c r="F23">
        <f t="shared" si="1"/>
        <v>0</v>
      </c>
      <c r="G23">
        <f t="shared" si="2"/>
        <v>4.0000000008149073E-3</v>
      </c>
      <c r="L23">
        <f>+G23</f>
        <v>4.0000000008149073E-3</v>
      </c>
      <c r="O23">
        <f t="shared" ca="1" si="3"/>
        <v>-8.5714548479549207E-3</v>
      </c>
      <c r="Q23" s="2">
        <f t="shared" si="4"/>
        <v>18541.983</v>
      </c>
    </row>
    <row r="24" spans="1:31" ht="12.75" customHeight="1" x14ac:dyDescent="0.2">
      <c r="A24" s="62" t="s">
        <v>85</v>
      </c>
      <c r="B24" s="64" t="s">
        <v>50</v>
      </c>
      <c r="C24" s="63">
        <v>34605.262999999999</v>
      </c>
      <c r="D24" s="11"/>
      <c r="E24" s="41">
        <f t="shared" si="0"/>
        <v>595.00118455342317</v>
      </c>
      <c r="F24">
        <f t="shared" si="1"/>
        <v>595</v>
      </c>
      <c r="G24">
        <f t="shared" si="2"/>
        <v>2.0799999983864836E-3</v>
      </c>
      <c r="L24">
        <f>+G24</f>
        <v>2.0799999983864836E-3</v>
      </c>
      <c r="O24">
        <f t="shared" ca="1" si="3"/>
        <v>-1.0930470116681775E-3</v>
      </c>
      <c r="Q24" s="2">
        <f t="shared" si="4"/>
        <v>19586.762999999999</v>
      </c>
    </row>
    <row r="25" spans="1:31" ht="12.75" customHeight="1" x14ac:dyDescent="0.2">
      <c r="A25" s="62" t="s">
        <v>85</v>
      </c>
      <c r="B25" s="64" t="s">
        <v>50</v>
      </c>
      <c r="C25" s="63">
        <v>34712.366999999998</v>
      </c>
      <c r="D25" s="11"/>
      <c r="E25" s="41">
        <f t="shared" si="0"/>
        <v>655.99657390702112</v>
      </c>
      <c r="F25">
        <f t="shared" si="1"/>
        <v>656</v>
      </c>
      <c r="G25">
        <f t="shared" si="2"/>
        <v>-6.0159999993629754E-3</v>
      </c>
      <c r="L25">
        <f>+G25</f>
        <v>-6.0159999993629754E-3</v>
      </c>
      <c r="O25">
        <f t="shared" ca="1" si="3"/>
        <v>-3.2635309904046131E-4</v>
      </c>
      <c r="Q25" s="2">
        <f t="shared" si="4"/>
        <v>19693.866999999998</v>
      </c>
    </row>
    <row r="26" spans="1:31" ht="12.75" customHeight="1" x14ac:dyDescent="0.2">
      <c r="A26" s="33" t="s">
        <v>27</v>
      </c>
      <c r="B26" s="33"/>
      <c r="C26" s="34">
        <v>45934.618999999999</v>
      </c>
      <c r="D26" s="34"/>
      <c r="E26" s="33">
        <f t="shared" si="0"/>
        <v>7047.0336048694253</v>
      </c>
      <c r="F26">
        <f t="shared" si="1"/>
        <v>7047</v>
      </c>
      <c r="G26">
        <f t="shared" si="2"/>
        <v>5.9008000003814232E-2</v>
      </c>
      <c r="I26">
        <f>+G26</f>
        <v>5.9008000003814232E-2</v>
      </c>
      <c r="O26">
        <f t="shared" ca="1" si="3"/>
        <v>8.0000545189545386E-2</v>
      </c>
      <c r="Q26" s="2">
        <f t="shared" si="4"/>
        <v>30916.118999999999</v>
      </c>
      <c r="AA26">
        <v>9</v>
      </c>
      <c r="AC26" t="s">
        <v>26</v>
      </c>
      <c r="AE26" t="s">
        <v>28</v>
      </c>
    </row>
    <row r="27" spans="1:31" ht="12.75" customHeight="1" x14ac:dyDescent="0.2">
      <c r="A27" s="33" t="s">
        <v>27</v>
      </c>
      <c r="B27" s="33"/>
      <c r="C27" s="34">
        <v>45936.394999999997</v>
      </c>
      <c r="D27" s="34"/>
      <c r="E27" s="33">
        <f t="shared" si="0"/>
        <v>7048.0450312539851</v>
      </c>
      <c r="F27">
        <f t="shared" si="1"/>
        <v>7048</v>
      </c>
      <c r="G27">
        <f t="shared" si="2"/>
        <v>7.9072000000451226E-2</v>
      </c>
      <c r="I27">
        <f>+G27</f>
        <v>7.9072000000451226E-2</v>
      </c>
      <c r="O27">
        <f t="shared" ca="1" si="3"/>
        <v>8.0013113942211417E-2</v>
      </c>
      <c r="Q27" s="2">
        <f t="shared" si="4"/>
        <v>30917.894999999997</v>
      </c>
      <c r="AA27">
        <v>5</v>
      </c>
      <c r="AC27" t="s">
        <v>26</v>
      </c>
      <c r="AE27" t="s">
        <v>28</v>
      </c>
    </row>
    <row r="28" spans="1:31" ht="12.75" customHeight="1" x14ac:dyDescent="0.2">
      <c r="A28" s="33" t="s">
        <v>29</v>
      </c>
      <c r="B28" s="33"/>
      <c r="C28" s="34">
        <v>45971.523000000001</v>
      </c>
      <c r="D28" s="34"/>
      <c r="E28" s="33">
        <f t="shared" si="0"/>
        <v>7068.0503161846455</v>
      </c>
      <c r="F28">
        <f t="shared" si="1"/>
        <v>7068</v>
      </c>
      <c r="G28">
        <f t="shared" si="2"/>
        <v>8.8352000006125309E-2</v>
      </c>
      <c r="I28">
        <f>+G28</f>
        <v>8.8352000006125309E-2</v>
      </c>
      <c r="O28">
        <f t="shared" ca="1" si="3"/>
        <v>8.0264488995531971E-2</v>
      </c>
      <c r="Q28" s="2">
        <f t="shared" si="4"/>
        <v>30953.023000000001</v>
      </c>
      <c r="AA28">
        <v>6</v>
      </c>
      <c r="AC28" t="s">
        <v>26</v>
      </c>
      <c r="AE28" t="s">
        <v>28</v>
      </c>
    </row>
    <row r="29" spans="1:31" ht="12.75" customHeight="1" x14ac:dyDescent="0.2">
      <c r="A29" s="33" t="s">
        <v>30</v>
      </c>
      <c r="B29" s="33"/>
      <c r="C29" s="34">
        <v>46331.49</v>
      </c>
      <c r="D29" s="34"/>
      <c r="E29" s="33">
        <f t="shared" si="0"/>
        <v>7273.0503845242647</v>
      </c>
      <c r="F29">
        <f t="shared" si="1"/>
        <v>7273</v>
      </c>
      <c r="G29">
        <f t="shared" si="2"/>
        <v>8.8471999995817896E-2</v>
      </c>
      <c r="I29">
        <f>+G29</f>
        <v>8.8471999995817896E-2</v>
      </c>
      <c r="O29">
        <f t="shared" ca="1" si="3"/>
        <v>8.2841083292067741E-2</v>
      </c>
      <c r="Q29" s="2">
        <f t="shared" si="4"/>
        <v>31312.989999999998</v>
      </c>
      <c r="AA29">
        <v>6</v>
      </c>
      <c r="AC29" t="s">
        <v>26</v>
      </c>
      <c r="AE29" t="s">
        <v>28</v>
      </c>
    </row>
    <row r="30" spans="1:31" ht="12.75" customHeight="1" x14ac:dyDescent="0.2">
      <c r="A30" s="62" t="s">
        <v>115</v>
      </c>
      <c r="B30" s="64" t="s">
        <v>50</v>
      </c>
      <c r="C30" s="63">
        <v>46705.5</v>
      </c>
      <c r="D30" s="11"/>
      <c r="E30" s="41">
        <f t="shared" si="0"/>
        <v>7486.0478969620763</v>
      </c>
      <c r="F30">
        <f t="shared" si="1"/>
        <v>7486</v>
      </c>
      <c r="G30">
        <f t="shared" si="2"/>
        <v>8.4104000001389068E-2</v>
      </c>
      <c r="L30">
        <f>+G30</f>
        <v>8.4104000001389068E-2</v>
      </c>
      <c r="O30">
        <f t="shared" ca="1" si="3"/>
        <v>8.5518227609931732E-2</v>
      </c>
      <c r="Q30" s="2">
        <f t="shared" si="4"/>
        <v>31687</v>
      </c>
    </row>
    <row r="31" spans="1:31" ht="12.75" customHeight="1" x14ac:dyDescent="0.2">
      <c r="A31" s="62" t="s">
        <v>115</v>
      </c>
      <c r="B31" s="64" t="s">
        <v>50</v>
      </c>
      <c r="C31" s="63">
        <v>46705.506000000001</v>
      </c>
      <c r="D31" s="11"/>
      <c r="E31" s="41">
        <f t="shared" si="0"/>
        <v>7486.0513139431059</v>
      </c>
      <c r="F31">
        <f t="shared" si="1"/>
        <v>7486</v>
      </c>
      <c r="G31">
        <f t="shared" si="2"/>
        <v>9.0104000002611428E-2</v>
      </c>
      <c r="L31">
        <f>+G31</f>
        <v>9.0104000002611428E-2</v>
      </c>
      <c r="O31">
        <f t="shared" ca="1" si="3"/>
        <v>8.5518227609931732E-2</v>
      </c>
      <c r="Q31" s="2">
        <f t="shared" si="4"/>
        <v>31687.006000000001</v>
      </c>
    </row>
    <row r="32" spans="1:31" ht="12.75" customHeight="1" x14ac:dyDescent="0.2">
      <c r="A32" s="62" t="s">
        <v>115</v>
      </c>
      <c r="B32" s="64" t="s">
        <v>50</v>
      </c>
      <c r="C32" s="63">
        <v>46705.506000000001</v>
      </c>
      <c r="D32" s="11"/>
      <c r="E32" s="41">
        <f t="shared" si="0"/>
        <v>7486.0513139431059</v>
      </c>
      <c r="F32">
        <f t="shared" si="1"/>
        <v>7486</v>
      </c>
      <c r="G32">
        <f t="shared" si="2"/>
        <v>9.0104000002611428E-2</v>
      </c>
      <c r="L32">
        <f>+G32</f>
        <v>9.0104000002611428E-2</v>
      </c>
      <c r="O32">
        <f t="shared" ca="1" si="3"/>
        <v>8.5518227609931732E-2</v>
      </c>
      <c r="Q32" s="2">
        <f t="shared" si="4"/>
        <v>31687.006000000001</v>
      </c>
    </row>
    <row r="33" spans="1:31" ht="12.75" customHeight="1" x14ac:dyDescent="0.2">
      <c r="A33" s="33" t="s">
        <v>31</v>
      </c>
      <c r="B33" s="33"/>
      <c r="C33" s="34">
        <v>46712.508999999998</v>
      </c>
      <c r="D33" s="34"/>
      <c r="E33" s="33">
        <f t="shared" si="0"/>
        <v>7490.0395003006943</v>
      </c>
      <c r="F33">
        <f t="shared" si="1"/>
        <v>7490</v>
      </c>
      <c r="G33">
        <f t="shared" si="2"/>
        <v>6.9360000001324806E-2</v>
      </c>
      <c r="I33">
        <f>+G33</f>
        <v>6.9360000001324806E-2</v>
      </c>
      <c r="O33">
        <f t="shared" ca="1" si="3"/>
        <v>8.5568502620595843E-2</v>
      </c>
      <c r="Q33" s="2">
        <f t="shared" si="4"/>
        <v>31694.008999999998</v>
      </c>
      <c r="AA33">
        <v>10</v>
      </c>
      <c r="AC33" t="s">
        <v>26</v>
      </c>
      <c r="AE33" t="s">
        <v>28</v>
      </c>
    </row>
    <row r="34" spans="1:31" ht="12.75" customHeight="1" x14ac:dyDescent="0.2">
      <c r="A34" s="33" t="s">
        <v>32</v>
      </c>
      <c r="B34" s="33"/>
      <c r="C34" s="34">
        <v>46891.633000000002</v>
      </c>
      <c r="D34" s="34"/>
      <c r="E34" s="33">
        <f t="shared" si="0"/>
        <v>7592.050051938113</v>
      </c>
      <c r="F34">
        <f t="shared" si="1"/>
        <v>7592</v>
      </c>
      <c r="G34">
        <f t="shared" si="2"/>
        <v>8.7888000001839828E-2</v>
      </c>
      <c r="I34">
        <f>+G34</f>
        <v>8.7888000001839828E-2</v>
      </c>
      <c r="O34">
        <f t="shared" ca="1" si="3"/>
        <v>8.6850515392530719E-2</v>
      </c>
      <c r="Q34" s="2">
        <f t="shared" si="4"/>
        <v>31873.133000000002</v>
      </c>
      <c r="AA34">
        <v>9</v>
      </c>
      <c r="AC34" t="s">
        <v>26</v>
      </c>
      <c r="AE34" t="s">
        <v>28</v>
      </c>
    </row>
    <row r="35" spans="1:31" ht="12.75" customHeight="1" x14ac:dyDescent="0.2">
      <c r="A35" s="33" t="s">
        <v>33</v>
      </c>
      <c r="B35" s="33"/>
      <c r="C35" s="34">
        <v>47028.593999999997</v>
      </c>
      <c r="D35" s="34"/>
      <c r="E35" s="33">
        <f t="shared" si="0"/>
        <v>7670.0489083884595</v>
      </c>
      <c r="F35">
        <f t="shared" si="1"/>
        <v>7670</v>
      </c>
      <c r="G35">
        <f t="shared" si="2"/>
        <v>8.5879999998724088E-2</v>
      </c>
      <c r="I35">
        <f>+G35</f>
        <v>8.5879999998724088E-2</v>
      </c>
      <c r="O35">
        <f t="shared" ca="1" si="3"/>
        <v>8.7830878100480916E-2</v>
      </c>
      <c r="Q35" s="2">
        <f t="shared" si="4"/>
        <v>32010.093999999997</v>
      </c>
      <c r="AA35">
        <v>6</v>
      </c>
      <c r="AC35" t="s">
        <v>26</v>
      </c>
      <c r="AE35" t="s">
        <v>28</v>
      </c>
    </row>
    <row r="36" spans="1:31" ht="12.75" customHeight="1" x14ac:dyDescent="0.2">
      <c r="A36" s="33" t="s">
        <v>34</v>
      </c>
      <c r="B36" s="33"/>
      <c r="C36" s="34">
        <v>47153.262999999999</v>
      </c>
      <c r="D36" s="34"/>
      <c r="E36" s="33">
        <f t="shared" si="0"/>
        <v>7741.0475097042263</v>
      </c>
      <c r="F36">
        <f t="shared" si="1"/>
        <v>7741</v>
      </c>
      <c r="G36">
        <f t="shared" si="2"/>
        <v>8.3424000004015397E-2</v>
      </c>
      <c r="I36">
        <f>+G36</f>
        <v>8.3424000004015397E-2</v>
      </c>
      <c r="O36">
        <f t="shared" ca="1" si="3"/>
        <v>8.8723259539768909E-2</v>
      </c>
      <c r="Q36" s="2">
        <f t="shared" si="4"/>
        <v>32134.762999999999</v>
      </c>
      <c r="AA36">
        <v>4</v>
      </c>
      <c r="AC36" t="s">
        <v>26</v>
      </c>
      <c r="AE36" t="s">
        <v>28</v>
      </c>
    </row>
    <row r="37" spans="1:31" ht="12.75" customHeight="1" x14ac:dyDescent="0.2">
      <c r="A37" s="33" t="s">
        <v>35</v>
      </c>
      <c r="B37" s="33"/>
      <c r="C37" s="34">
        <v>47353.455000000002</v>
      </c>
      <c r="D37" s="34"/>
      <c r="E37" s="33">
        <f t="shared" si="0"/>
        <v>7855.0562207278645</v>
      </c>
      <c r="F37">
        <f t="shared" si="1"/>
        <v>7855</v>
      </c>
      <c r="G37">
        <f t="shared" si="2"/>
        <v>9.8720000001776498E-2</v>
      </c>
      <c r="I37">
        <f>+G37</f>
        <v>9.8720000001776498E-2</v>
      </c>
      <c r="O37">
        <f t="shared" ca="1" si="3"/>
        <v>9.0156097343696118E-2</v>
      </c>
      <c r="Q37" s="2">
        <f t="shared" si="4"/>
        <v>32334.955000000002</v>
      </c>
      <c r="AA37">
        <v>6</v>
      </c>
      <c r="AC37" t="s">
        <v>26</v>
      </c>
      <c r="AE37" t="s">
        <v>28</v>
      </c>
    </row>
    <row r="38" spans="1:31" ht="12.75" customHeight="1" x14ac:dyDescent="0.2">
      <c r="A38" s="62" t="s">
        <v>143</v>
      </c>
      <c r="B38" s="64" t="s">
        <v>50</v>
      </c>
      <c r="C38" s="63">
        <v>47734.472999999998</v>
      </c>
      <c r="D38" s="11"/>
      <c r="E38" s="41">
        <f t="shared" si="0"/>
        <v>8072.0447670074527</v>
      </c>
      <c r="F38">
        <f t="shared" si="1"/>
        <v>8072</v>
      </c>
      <c r="G38">
        <f t="shared" si="2"/>
        <v>7.8607999996165745E-2</v>
      </c>
      <c r="L38">
        <f t="shared" ref="L38:L43" si="5">+G38</f>
        <v>7.8607999996165745E-2</v>
      </c>
      <c r="O38">
        <f t="shared" ca="1" si="3"/>
        <v>9.288351667222422E-2</v>
      </c>
      <c r="Q38" s="2">
        <f t="shared" si="4"/>
        <v>32715.972999999998</v>
      </c>
    </row>
    <row r="39" spans="1:31" ht="12.75" customHeight="1" x14ac:dyDescent="0.2">
      <c r="A39" s="62" t="s">
        <v>148</v>
      </c>
      <c r="B39" s="64" t="s">
        <v>50</v>
      </c>
      <c r="C39" s="63">
        <v>47734.474000000002</v>
      </c>
      <c r="D39" s="11"/>
      <c r="E39" s="41">
        <f t="shared" si="0"/>
        <v>8072.0453365042931</v>
      </c>
      <c r="F39">
        <f t="shared" si="1"/>
        <v>8072</v>
      </c>
      <c r="G39">
        <f t="shared" si="2"/>
        <v>7.9608000000007451E-2</v>
      </c>
      <c r="L39">
        <f t="shared" si="5"/>
        <v>7.9608000000007451E-2</v>
      </c>
      <c r="O39">
        <f t="shared" ca="1" si="3"/>
        <v>9.288351667222422E-2</v>
      </c>
      <c r="Q39" s="2">
        <f t="shared" si="4"/>
        <v>32715.974000000002</v>
      </c>
    </row>
    <row r="40" spans="1:31" ht="12.75" customHeight="1" x14ac:dyDescent="0.2">
      <c r="A40" s="62" t="s">
        <v>143</v>
      </c>
      <c r="B40" s="64" t="s">
        <v>50</v>
      </c>
      <c r="C40" s="63">
        <v>47734.474000000002</v>
      </c>
      <c r="D40" s="11"/>
      <c r="E40" s="41">
        <f t="shared" si="0"/>
        <v>8072.0453365042931</v>
      </c>
      <c r="F40">
        <f t="shared" si="1"/>
        <v>8072</v>
      </c>
      <c r="G40">
        <f t="shared" si="2"/>
        <v>7.9608000000007451E-2</v>
      </c>
      <c r="L40">
        <f t="shared" si="5"/>
        <v>7.9608000000007451E-2</v>
      </c>
      <c r="O40">
        <f t="shared" ca="1" si="3"/>
        <v>9.288351667222422E-2</v>
      </c>
      <c r="Q40" s="2">
        <f t="shared" si="4"/>
        <v>32715.974000000002</v>
      </c>
    </row>
    <row r="41" spans="1:31" ht="12.75" customHeight="1" x14ac:dyDescent="0.2">
      <c r="A41" s="62" t="s">
        <v>143</v>
      </c>
      <c r="B41" s="64" t="s">
        <v>50</v>
      </c>
      <c r="C41" s="63">
        <v>47734.48</v>
      </c>
      <c r="D41" s="11"/>
      <c r="E41" s="41">
        <f t="shared" si="0"/>
        <v>8072.0487534853228</v>
      </c>
      <c r="F41">
        <f t="shared" si="1"/>
        <v>8072</v>
      </c>
      <c r="G41">
        <f t="shared" si="2"/>
        <v>8.5608000001229811E-2</v>
      </c>
      <c r="L41">
        <f t="shared" si="5"/>
        <v>8.5608000001229811E-2</v>
      </c>
      <c r="O41">
        <f t="shared" ca="1" si="3"/>
        <v>9.288351667222422E-2</v>
      </c>
      <c r="Q41" s="2">
        <f t="shared" si="4"/>
        <v>32715.980000000003</v>
      </c>
    </row>
    <row r="42" spans="1:31" ht="12.75" customHeight="1" x14ac:dyDescent="0.2">
      <c r="A42" s="62" t="s">
        <v>143</v>
      </c>
      <c r="B42" s="64" t="s">
        <v>50</v>
      </c>
      <c r="C42" s="63">
        <v>47734.48</v>
      </c>
      <c r="D42" s="11"/>
      <c r="E42" s="41">
        <f t="shared" si="0"/>
        <v>8072.0487534853228</v>
      </c>
      <c r="F42">
        <f t="shared" si="1"/>
        <v>8072</v>
      </c>
      <c r="G42">
        <f t="shared" si="2"/>
        <v>8.5608000001229811E-2</v>
      </c>
      <c r="L42">
        <f t="shared" si="5"/>
        <v>8.5608000001229811E-2</v>
      </c>
      <c r="O42">
        <f t="shared" ca="1" si="3"/>
        <v>9.288351667222422E-2</v>
      </c>
      <c r="Q42" s="2">
        <f t="shared" si="4"/>
        <v>32715.980000000003</v>
      </c>
    </row>
    <row r="43" spans="1:31" ht="12.75" customHeight="1" x14ac:dyDescent="0.2">
      <c r="A43" s="62" t="s">
        <v>143</v>
      </c>
      <c r="B43" s="64" t="s">
        <v>50</v>
      </c>
      <c r="C43" s="63">
        <v>47734.482000000004</v>
      </c>
      <c r="D43" s="11"/>
      <c r="E43" s="41">
        <f t="shared" si="0"/>
        <v>8072.0498924789999</v>
      </c>
      <c r="F43">
        <f t="shared" si="1"/>
        <v>8072</v>
      </c>
      <c r="G43">
        <f t="shared" si="2"/>
        <v>8.7608000001637265E-2</v>
      </c>
      <c r="L43">
        <f t="shared" si="5"/>
        <v>8.7608000001637265E-2</v>
      </c>
      <c r="O43">
        <f t="shared" ca="1" si="3"/>
        <v>9.288351667222422E-2</v>
      </c>
      <c r="Q43" s="2">
        <f t="shared" si="4"/>
        <v>32715.982000000004</v>
      </c>
    </row>
    <row r="44" spans="1:31" ht="12.75" customHeight="1" x14ac:dyDescent="0.2">
      <c r="A44" s="33" t="s">
        <v>36</v>
      </c>
      <c r="B44" s="33"/>
      <c r="C44" s="34">
        <v>47822.300999999999</v>
      </c>
      <c r="D44" s="34"/>
      <c r="E44" s="33">
        <f t="shared" si="0"/>
        <v>8122.0625353088044</v>
      </c>
      <c r="F44">
        <f t="shared" si="1"/>
        <v>8122</v>
      </c>
      <c r="G44">
        <f t="shared" si="2"/>
        <v>0.10980800000106683</v>
      </c>
      <c r="I44">
        <f>+G44</f>
        <v>0.10980800000106683</v>
      </c>
      <c r="O44">
        <f t="shared" ca="1" si="3"/>
        <v>9.3511954305525627E-2</v>
      </c>
      <c r="Q44" s="2">
        <f t="shared" si="4"/>
        <v>32803.800999999999</v>
      </c>
      <c r="AA44">
        <v>6</v>
      </c>
      <c r="AC44" t="s">
        <v>26</v>
      </c>
      <c r="AE44" t="s">
        <v>28</v>
      </c>
    </row>
    <row r="45" spans="1:31" ht="12.75" customHeight="1" x14ac:dyDescent="0.2">
      <c r="A45" s="62" t="s">
        <v>143</v>
      </c>
      <c r="B45" s="64" t="s">
        <v>50</v>
      </c>
      <c r="C45" s="63">
        <v>47850.377999999997</v>
      </c>
      <c r="D45" s="11"/>
      <c r="E45" s="41">
        <f t="shared" si="0"/>
        <v>8138.05229803364</v>
      </c>
      <c r="F45">
        <f t="shared" si="1"/>
        <v>8138</v>
      </c>
      <c r="G45">
        <f t="shared" si="2"/>
        <v>9.1831999998248648E-2</v>
      </c>
      <c r="L45">
        <f>+G45</f>
        <v>9.1831999998248648E-2</v>
      </c>
      <c r="O45">
        <f t="shared" ca="1" si="3"/>
        <v>9.3713054348182084E-2</v>
      </c>
      <c r="Q45" s="2">
        <f t="shared" si="4"/>
        <v>32831.877999999997</v>
      </c>
    </row>
    <row r="46" spans="1:31" ht="12.75" customHeight="1" x14ac:dyDescent="0.2">
      <c r="A46" s="33" t="s">
        <v>37</v>
      </c>
      <c r="B46" s="33"/>
      <c r="C46" s="34">
        <v>47894.273999999998</v>
      </c>
      <c r="D46" s="34"/>
      <c r="E46" s="33">
        <f t="shared" si="0"/>
        <v>8163.0509312412287</v>
      </c>
      <c r="F46">
        <f t="shared" si="1"/>
        <v>8163</v>
      </c>
      <c r="G46">
        <f t="shared" si="2"/>
        <v>8.9432000000670087E-2</v>
      </c>
      <c r="I46">
        <f t="shared" ref="I46:I52" si="6">+G46</f>
        <v>8.9432000000670087E-2</v>
      </c>
      <c r="O46">
        <f t="shared" ca="1" si="3"/>
        <v>9.4027273164832781E-2</v>
      </c>
      <c r="Q46" s="2">
        <f t="shared" si="4"/>
        <v>32875.773999999998</v>
      </c>
      <c r="AA46">
        <v>6</v>
      </c>
      <c r="AC46" t="s">
        <v>26</v>
      </c>
      <c r="AE46" t="s">
        <v>28</v>
      </c>
    </row>
    <row r="47" spans="1:31" ht="12.75" customHeight="1" x14ac:dyDescent="0.2">
      <c r="A47" s="33" t="s">
        <v>38</v>
      </c>
      <c r="B47" s="33"/>
      <c r="C47" s="34">
        <v>48136.608999999997</v>
      </c>
      <c r="D47" s="34"/>
      <c r="E47" s="33">
        <f t="shared" si="0"/>
        <v>8301.0599475151703</v>
      </c>
      <c r="F47">
        <f t="shared" si="1"/>
        <v>8301</v>
      </c>
      <c r="G47">
        <f t="shared" si="2"/>
        <v>0.10526399999798741</v>
      </c>
      <c r="I47">
        <f t="shared" si="6"/>
        <v>0.10526399999798741</v>
      </c>
      <c r="O47">
        <f t="shared" ca="1" si="3"/>
        <v>9.5761761032744669E-2</v>
      </c>
      <c r="Q47" s="2">
        <f t="shared" si="4"/>
        <v>33118.108999999997</v>
      </c>
      <c r="AA47">
        <v>6</v>
      </c>
      <c r="AC47" t="s">
        <v>26</v>
      </c>
      <c r="AE47" t="s">
        <v>28</v>
      </c>
    </row>
    <row r="48" spans="1:31" ht="12.75" customHeight="1" x14ac:dyDescent="0.2">
      <c r="A48" s="33" t="s">
        <v>39</v>
      </c>
      <c r="B48" s="33"/>
      <c r="C48" s="34">
        <v>48621.241000000002</v>
      </c>
      <c r="D48" s="34">
        <v>5.0000000000000001E-3</v>
      </c>
      <c r="E48" s="33">
        <f t="shared" si="0"/>
        <v>8577.0563391832056</v>
      </c>
      <c r="F48">
        <f t="shared" si="1"/>
        <v>8577</v>
      </c>
      <c r="G48">
        <f t="shared" si="2"/>
        <v>9.8927999999432359E-2</v>
      </c>
      <c r="I48">
        <f t="shared" si="6"/>
        <v>9.8927999999432359E-2</v>
      </c>
      <c r="O48">
        <f t="shared" ca="1" si="3"/>
        <v>9.9230736768568431E-2</v>
      </c>
      <c r="Q48" s="2">
        <f t="shared" si="4"/>
        <v>33602.741000000002</v>
      </c>
      <c r="AA48">
        <v>8</v>
      </c>
      <c r="AC48" t="s">
        <v>26</v>
      </c>
      <c r="AE48" t="s">
        <v>28</v>
      </c>
    </row>
    <row r="49" spans="1:31" ht="12.75" customHeight="1" x14ac:dyDescent="0.2">
      <c r="A49" s="33" t="s">
        <v>40</v>
      </c>
      <c r="B49" s="33"/>
      <c r="C49" s="34">
        <v>49202.464999999997</v>
      </c>
      <c r="D49" s="34">
        <v>5.0000000000000001E-3</v>
      </c>
      <c r="E49" s="33">
        <f t="shared" si="0"/>
        <v>8908.0615694421649</v>
      </c>
      <c r="F49">
        <f t="shared" si="1"/>
        <v>8908</v>
      </c>
      <c r="G49">
        <f t="shared" si="2"/>
        <v>0.10811200000171084</v>
      </c>
      <c r="I49">
        <f t="shared" si="6"/>
        <v>0.10811200000171084</v>
      </c>
      <c r="O49">
        <f t="shared" ca="1" si="3"/>
        <v>0.10339099390102376</v>
      </c>
      <c r="Q49" s="2">
        <f t="shared" si="4"/>
        <v>34183.964999999997</v>
      </c>
      <c r="AA49">
        <v>12</v>
      </c>
      <c r="AC49" t="s">
        <v>26</v>
      </c>
      <c r="AE49" t="s">
        <v>28</v>
      </c>
    </row>
    <row r="50" spans="1:31" ht="12.75" customHeight="1" x14ac:dyDescent="0.2">
      <c r="A50" s="33" t="s">
        <v>41</v>
      </c>
      <c r="B50" s="33"/>
      <c r="C50" s="34">
        <v>49511.504999999997</v>
      </c>
      <c r="D50" s="34">
        <v>7.0000000000000001E-3</v>
      </c>
      <c r="E50" s="33">
        <f t="shared" si="0"/>
        <v>9084.0588723051405</v>
      </c>
      <c r="F50">
        <f t="shared" si="1"/>
        <v>9084</v>
      </c>
      <c r="G50">
        <f t="shared" si="2"/>
        <v>0.10337599999911617</v>
      </c>
      <c r="I50">
        <f t="shared" si="6"/>
        <v>0.10337599999911617</v>
      </c>
      <c r="O50">
        <f t="shared" ca="1" si="3"/>
        <v>0.1056030943702447</v>
      </c>
      <c r="Q50" s="2">
        <f t="shared" si="4"/>
        <v>34493.004999999997</v>
      </c>
      <c r="AA50">
        <v>6</v>
      </c>
      <c r="AC50" t="s">
        <v>26</v>
      </c>
      <c r="AE50" t="s">
        <v>28</v>
      </c>
    </row>
    <row r="51" spans="1:31" ht="12.75" customHeight="1" x14ac:dyDescent="0.2">
      <c r="A51" s="33" t="s">
        <v>42</v>
      </c>
      <c r="B51" s="33"/>
      <c r="C51" s="34">
        <v>49978.593000000001</v>
      </c>
      <c r="D51" s="34">
        <v>3.0000000000000001E-3</v>
      </c>
      <c r="E51" s="33">
        <f t="shared" si="0"/>
        <v>9350.0640114446087</v>
      </c>
      <c r="F51">
        <f t="shared" si="1"/>
        <v>9350</v>
      </c>
      <c r="G51">
        <f t="shared" si="2"/>
        <v>0.1124000000054366</v>
      </c>
      <c r="I51">
        <f t="shared" si="6"/>
        <v>0.1124000000054366</v>
      </c>
      <c r="O51">
        <f t="shared" ca="1" si="3"/>
        <v>0.10894638257940818</v>
      </c>
      <c r="Q51" s="2">
        <f t="shared" si="4"/>
        <v>34960.093000000001</v>
      </c>
      <c r="AA51">
        <v>6</v>
      </c>
      <c r="AC51" t="s">
        <v>26</v>
      </c>
      <c r="AE51" t="s">
        <v>28</v>
      </c>
    </row>
    <row r="52" spans="1:31" ht="12.75" customHeight="1" x14ac:dyDescent="0.2">
      <c r="A52" s="33" t="s">
        <v>43</v>
      </c>
      <c r="B52" s="33"/>
      <c r="C52" s="34">
        <v>50598.445</v>
      </c>
      <c r="D52" s="34">
        <v>4.0000000000000001E-3</v>
      </c>
      <c r="E52" s="33">
        <f t="shared" si="0"/>
        <v>9703.0677655677664</v>
      </c>
      <c r="F52">
        <f t="shared" si="1"/>
        <v>9703</v>
      </c>
      <c r="G52">
        <f t="shared" si="2"/>
        <v>0.11899199999606935</v>
      </c>
      <c r="I52">
        <f t="shared" si="6"/>
        <v>0.11899199999606935</v>
      </c>
      <c r="O52">
        <f t="shared" ca="1" si="3"/>
        <v>0.11338315227051612</v>
      </c>
      <c r="Q52" s="2">
        <f t="shared" si="4"/>
        <v>35579.945</v>
      </c>
      <c r="AA52">
        <v>7</v>
      </c>
      <c r="AC52" t="s">
        <v>26</v>
      </c>
      <c r="AE52" t="s">
        <v>28</v>
      </c>
    </row>
    <row r="53" spans="1:31" ht="12.75" customHeight="1" x14ac:dyDescent="0.2">
      <c r="A53" s="62" t="s">
        <v>194</v>
      </c>
      <c r="B53" s="64" t="s">
        <v>47</v>
      </c>
      <c r="C53" s="63">
        <v>51115.572</v>
      </c>
      <c r="D53" s="11"/>
      <c r="E53" s="41">
        <f t="shared" ref="E53:E69" si="7">+(C53-C$7)/C$8</f>
        <v>9997.5699569915996</v>
      </c>
      <c r="F53">
        <f t="shared" ref="F53:F69" si="8">ROUND(2*E53,0)/2</f>
        <v>9997.5</v>
      </c>
      <c r="G53">
        <f t="shared" ref="G53:G69" si="9">+C53-(C$7+F53*C$8)</f>
        <v>0.12283999999635853</v>
      </c>
      <c r="L53">
        <f>+G53</f>
        <v>0.12283999999635853</v>
      </c>
      <c r="O53">
        <f t="shared" ref="O53:O69" ca="1" si="10">+C$11+C$12*$F53</f>
        <v>0.11708464993066141</v>
      </c>
      <c r="Q53" s="2">
        <f t="shared" ref="Q53:Q69" si="11">+C53-15018.5</f>
        <v>36097.072</v>
      </c>
    </row>
    <row r="54" spans="1:31" ht="12.75" customHeight="1" x14ac:dyDescent="0.2">
      <c r="A54" s="62" t="s">
        <v>198</v>
      </c>
      <c r="B54" s="64" t="s">
        <v>50</v>
      </c>
      <c r="C54" s="63">
        <v>51404.398999999998</v>
      </c>
      <c r="D54" s="11"/>
      <c r="E54" s="41">
        <f t="shared" si="7"/>
        <v>10162.056020264974</v>
      </c>
      <c r="F54">
        <f t="shared" si="8"/>
        <v>10162</v>
      </c>
      <c r="G54">
        <f t="shared" si="9"/>
        <v>9.8367999999027234E-2</v>
      </c>
      <c r="L54">
        <f>+G54</f>
        <v>9.8367999999027234E-2</v>
      </c>
      <c r="O54">
        <f t="shared" ca="1" si="10"/>
        <v>0.11915220974422304</v>
      </c>
      <c r="Q54" s="2">
        <f t="shared" si="11"/>
        <v>36385.898999999998</v>
      </c>
    </row>
    <row r="55" spans="1:31" ht="12.75" customHeight="1" x14ac:dyDescent="0.2">
      <c r="A55" s="62" t="s">
        <v>205</v>
      </c>
      <c r="B55" s="64" t="s">
        <v>50</v>
      </c>
      <c r="C55" s="63">
        <v>52094.511400000003</v>
      </c>
      <c r="D55" s="11"/>
      <c r="E55" s="41">
        <f t="shared" si="7"/>
        <v>10555.07285003554</v>
      </c>
      <c r="F55">
        <f t="shared" si="8"/>
        <v>10555</v>
      </c>
      <c r="G55">
        <f t="shared" si="9"/>
        <v>0.12791999999899417</v>
      </c>
      <c r="L55">
        <f>+G55</f>
        <v>0.12791999999899417</v>
      </c>
      <c r="O55">
        <f t="shared" ca="1" si="10"/>
        <v>0.1240917295419721</v>
      </c>
      <c r="Q55" s="2">
        <f t="shared" si="11"/>
        <v>37076.011400000003</v>
      </c>
    </row>
    <row r="56" spans="1:31" ht="12.75" customHeight="1" x14ac:dyDescent="0.2">
      <c r="A56" s="62" t="s">
        <v>205</v>
      </c>
      <c r="B56" s="64" t="s">
        <v>50</v>
      </c>
      <c r="C56" s="63">
        <v>52196.354200000002</v>
      </c>
      <c r="D56" s="11"/>
      <c r="E56" s="41">
        <f t="shared" si="7"/>
        <v>10613.072002624243</v>
      </c>
      <c r="F56">
        <f t="shared" si="8"/>
        <v>10613</v>
      </c>
      <c r="G56">
        <f t="shared" si="9"/>
        <v>0.12643200000457</v>
      </c>
      <c r="L56">
        <f>+G56</f>
        <v>0.12643200000457</v>
      </c>
      <c r="O56">
        <f t="shared" ca="1" si="10"/>
        <v>0.12482071719660172</v>
      </c>
      <c r="Q56" s="2">
        <f t="shared" si="11"/>
        <v>37177.854200000002</v>
      </c>
    </row>
    <row r="57" spans="1:31" ht="12.75" customHeight="1" x14ac:dyDescent="0.2">
      <c r="A57" s="62" t="s">
        <v>194</v>
      </c>
      <c r="B57" s="64" t="s">
        <v>47</v>
      </c>
      <c r="C57" s="63">
        <v>52218.303500000002</v>
      </c>
      <c r="D57" s="11"/>
      <c r="E57" s="41">
        <f t="shared" si="7"/>
        <v>10625.572059573928</v>
      </c>
      <c r="F57">
        <f t="shared" si="8"/>
        <v>10625.5</v>
      </c>
      <c r="G57">
        <f t="shared" si="9"/>
        <v>0.12653200000204379</v>
      </c>
      <c r="L57">
        <f>+G57</f>
        <v>0.12653200000204379</v>
      </c>
      <c r="O57">
        <f t="shared" ca="1" si="10"/>
        <v>0.12497782660492708</v>
      </c>
      <c r="Q57" s="2">
        <f t="shared" si="11"/>
        <v>37199.803500000002</v>
      </c>
    </row>
    <row r="58" spans="1:31" ht="12.75" customHeight="1" x14ac:dyDescent="0.2">
      <c r="A58" s="39" t="s">
        <v>61</v>
      </c>
      <c r="B58" s="40" t="s">
        <v>50</v>
      </c>
      <c r="C58" s="39">
        <v>52468.528100000003</v>
      </c>
      <c r="D58" s="39" t="s">
        <v>62</v>
      </c>
      <c r="E58" s="41">
        <f t="shared" si="7"/>
        <v>10768.074178102166</v>
      </c>
      <c r="F58">
        <f t="shared" si="8"/>
        <v>10768</v>
      </c>
      <c r="G58">
        <f t="shared" si="9"/>
        <v>0.13025200000265613</v>
      </c>
      <c r="K58">
        <f>+G58</f>
        <v>0.13025200000265613</v>
      </c>
      <c r="O58">
        <f t="shared" ca="1" si="10"/>
        <v>0.1267688738598361</v>
      </c>
      <c r="Q58" s="2">
        <f t="shared" si="11"/>
        <v>37450.028100000003</v>
      </c>
    </row>
    <row r="59" spans="1:31" ht="12.75" customHeight="1" x14ac:dyDescent="0.2">
      <c r="A59" s="62" t="s">
        <v>223</v>
      </c>
      <c r="B59" s="64" t="s">
        <v>50</v>
      </c>
      <c r="C59" s="63">
        <v>52475.548999999999</v>
      </c>
      <c r="D59" s="11"/>
      <c r="E59" s="41">
        <f t="shared" si="7"/>
        <v>10772.072558453156</v>
      </c>
      <c r="F59">
        <f t="shared" si="8"/>
        <v>10772</v>
      </c>
      <c r="G59">
        <f t="shared" si="9"/>
        <v>0.12740800000028685</v>
      </c>
      <c r="L59">
        <f>+G59</f>
        <v>0.12740800000028685</v>
      </c>
      <c r="O59">
        <f t="shared" ca="1" si="10"/>
        <v>0.12681914887050022</v>
      </c>
      <c r="Q59" s="2">
        <f t="shared" si="11"/>
        <v>37457.048999999999</v>
      </c>
    </row>
    <row r="60" spans="1:31" ht="12.75" customHeight="1" x14ac:dyDescent="0.2">
      <c r="A60" s="12" t="s">
        <v>49</v>
      </c>
      <c r="B60" s="13" t="s">
        <v>50</v>
      </c>
      <c r="C60" s="14">
        <v>52533.491999999998</v>
      </c>
      <c r="D60" s="14">
        <v>6.0000000000000001E-3</v>
      </c>
      <c r="E60" s="41">
        <f t="shared" si="7"/>
        <v>10805.070913746287</v>
      </c>
      <c r="F60">
        <f t="shared" si="8"/>
        <v>10805</v>
      </c>
      <c r="G60">
        <f t="shared" si="9"/>
        <v>0.1245199999975739</v>
      </c>
      <c r="J60">
        <f>+G60</f>
        <v>0.1245199999975739</v>
      </c>
      <c r="O60">
        <f t="shared" ca="1" si="10"/>
        <v>0.12723391770847914</v>
      </c>
      <c r="Q60" s="2">
        <f t="shared" si="11"/>
        <v>37514.991999999998</v>
      </c>
    </row>
    <row r="61" spans="1:31" ht="12.75" customHeight="1" x14ac:dyDescent="0.2">
      <c r="A61" s="12" t="s">
        <v>49</v>
      </c>
      <c r="B61" s="13" t="s">
        <v>47</v>
      </c>
      <c r="C61" s="14">
        <v>52592.3151</v>
      </c>
      <c r="D61" s="14">
        <v>1.4E-3</v>
      </c>
      <c r="E61" s="41">
        <f t="shared" si="7"/>
        <v>10838.570483206679</v>
      </c>
      <c r="F61">
        <f t="shared" si="8"/>
        <v>10838.5</v>
      </c>
      <c r="G61">
        <f t="shared" si="9"/>
        <v>0.12376399999629939</v>
      </c>
      <c r="J61">
        <f>+G61</f>
        <v>0.12376399999629939</v>
      </c>
      <c r="O61">
        <f t="shared" ca="1" si="10"/>
        <v>0.1276549709227911</v>
      </c>
      <c r="Q61" s="2">
        <f t="shared" si="11"/>
        <v>37573.8151</v>
      </c>
    </row>
    <row r="62" spans="1:31" ht="12.75" customHeight="1" x14ac:dyDescent="0.2">
      <c r="A62" s="14" t="s">
        <v>59</v>
      </c>
      <c r="B62" s="13" t="s">
        <v>50</v>
      </c>
      <c r="C62" s="14">
        <v>52856.593999999997</v>
      </c>
      <c r="D62" s="14">
        <v>5.0000000000000001E-3</v>
      </c>
      <c r="E62" s="41">
        <f t="shared" si="7"/>
        <v>10989.076481147376</v>
      </c>
      <c r="F62">
        <f t="shared" si="8"/>
        <v>10989</v>
      </c>
      <c r="G62">
        <f t="shared" si="9"/>
        <v>0.1342960000038147</v>
      </c>
      <c r="J62">
        <f>+G62</f>
        <v>0.1342960000038147</v>
      </c>
      <c r="O62">
        <f t="shared" ca="1" si="10"/>
        <v>0.12954656819902832</v>
      </c>
      <c r="Q62" s="2">
        <f t="shared" si="11"/>
        <v>37838.093999999997</v>
      </c>
    </row>
    <row r="63" spans="1:31" ht="12.75" customHeight="1" x14ac:dyDescent="0.2">
      <c r="A63" s="35" t="s">
        <v>46</v>
      </c>
      <c r="B63" s="13" t="s">
        <v>47</v>
      </c>
      <c r="C63" s="14">
        <v>53303.480499999998</v>
      </c>
      <c r="D63" s="14">
        <v>3.5000000000000001E-3</v>
      </c>
      <c r="E63" s="41">
        <f t="shared" si="7"/>
        <v>11243.576929910885</v>
      </c>
      <c r="F63">
        <f t="shared" si="8"/>
        <v>11243.5</v>
      </c>
      <c r="G63">
        <f t="shared" si="9"/>
        <v>0.13508400000137044</v>
      </c>
      <c r="J63">
        <f>+G63</f>
        <v>0.13508400000137044</v>
      </c>
      <c r="O63">
        <f t="shared" ca="1" si="10"/>
        <v>0.13274531575253246</v>
      </c>
      <c r="Q63" s="2">
        <f t="shared" si="11"/>
        <v>38284.980499999998</v>
      </c>
    </row>
    <row r="64" spans="1:31" ht="12.75" customHeight="1" x14ac:dyDescent="0.2">
      <c r="A64" s="14" t="s">
        <v>60</v>
      </c>
      <c r="B64" s="36" t="s">
        <v>50</v>
      </c>
      <c r="C64" s="37">
        <v>53360.550300000003</v>
      </c>
      <c r="D64" s="38">
        <v>2.0000000000000001E-4</v>
      </c>
      <c r="E64" s="41">
        <f t="shared" si="7"/>
        <v>11276.078000564943</v>
      </c>
      <c r="F64">
        <f t="shared" si="8"/>
        <v>11276</v>
      </c>
      <c r="G64">
        <f t="shared" si="9"/>
        <v>0.13696400000480935</v>
      </c>
      <c r="J64">
        <f>+G64</f>
        <v>0.13696400000480935</v>
      </c>
      <c r="O64">
        <f t="shared" ca="1" si="10"/>
        <v>0.13315380021417839</v>
      </c>
      <c r="Q64" s="2">
        <f t="shared" si="11"/>
        <v>38342.050300000003</v>
      </c>
    </row>
    <row r="65" spans="1:17" ht="12.75" customHeight="1" x14ac:dyDescent="0.2">
      <c r="A65" s="42" t="s">
        <v>67</v>
      </c>
      <c r="B65" s="43" t="s">
        <v>50</v>
      </c>
      <c r="C65" s="42">
        <v>53620.434999999998</v>
      </c>
      <c r="D65" s="42">
        <v>4.0000000000000001E-3</v>
      </c>
      <c r="E65" s="41">
        <f t="shared" si="7"/>
        <v>11424.081515499425</v>
      </c>
      <c r="F65">
        <f t="shared" si="8"/>
        <v>11424</v>
      </c>
      <c r="G65">
        <f t="shared" si="9"/>
        <v>0.14313599999877624</v>
      </c>
      <c r="K65">
        <f>+G65</f>
        <v>0.14313599999877624</v>
      </c>
      <c r="O65">
        <f t="shared" ca="1" si="10"/>
        <v>0.13501397560875056</v>
      </c>
      <c r="Q65" s="2">
        <f t="shared" si="11"/>
        <v>38601.934999999998</v>
      </c>
    </row>
    <row r="66" spans="1:17" ht="12.75" customHeight="1" x14ac:dyDescent="0.2">
      <c r="A66" s="62" t="s">
        <v>256</v>
      </c>
      <c r="B66" s="64" t="s">
        <v>50</v>
      </c>
      <c r="C66" s="63">
        <v>55051.529699999999</v>
      </c>
      <c r="D66" s="11"/>
      <c r="E66" s="41">
        <f t="shared" si="7"/>
        <v>12239.085422247736</v>
      </c>
      <c r="F66">
        <f t="shared" si="8"/>
        <v>12239</v>
      </c>
      <c r="G66">
        <f t="shared" si="9"/>
        <v>0.14999600000010105</v>
      </c>
      <c r="L66">
        <f>+G66</f>
        <v>0.14999600000010105</v>
      </c>
      <c r="O66">
        <f t="shared" ca="1" si="10"/>
        <v>0.14525750903156348</v>
      </c>
      <c r="Q66" s="2">
        <f t="shared" si="11"/>
        <v>40033.029699999999</v>
      </c>
    </row>
    <row r="67" spans="1:17" ht="12.75" customHeight="1" x14ac:dyDescent="0.2">
      <c r="A67" s="62" t="s">
        <v>261</v>
      </c>
      <c r="B67" s="64" t="s">
        <v>50</v>
      </c>
      <c r="C67" s="63">
        <v>55850.486499999999</v>
      </c>
      <c r="D67" s="11"/>
      <c r="E67" s="41">
        <f t="shared" si="7"/>
        <v>12694.088793669018</v>
      </c>
      <c r="F67">
        <f t="shared" si="8"/>
        <v>12694</v>
      </c>
      <c r="G67">
        <f t="shared" si="9"/>
        <v>0.15591600000334438</v>
      </c>
      <c r="L67">
        <f>+G67</f>
        <v>0.15591600000334438</v>
      </c>
      <c r="O67">
        <f t="shared" ca="1" si="10"/>
        <v>0.15097629149460629</v>
      </c>
      <c r="Q67" s="2">
        <f t="shared" si="11"/>
        <v>40831.986499999999</v>
      </c>
    </row>
    <row r="68" spans="1:17" ht="12.75" customHeight="1" x14ac:dyDescent="0.2">
      <c r="A68" s="44" t="s">
        <v>68</v>
      </c>
      <c r="B68" s="45" t="s">
        <v>50</v>
      </c>
      <c r="C68" s="44">
        <v>56519.500800000002</v>
      </c>
      <c r="D68" s="44">
        <v>4.0000000000000002E-4</v>
      </c>
      <c r="E68" s="41">
        <f t="shared" si="7"/>
        <v>13075.090322198534</v>
      </c>
      <c r="F68">
        <f t="shared" si="8"/>
        <v>13075</v>
      </c>
      <c r="G68">
        <f t="shared" si="9"/>
        <v>0.15860000000247965</v>
      </c>
      <c r="J68">
        <f>+G68</f>
        <v>0.15860000000247965</v>
      </c>
      <c r="O68">
        <f t="shared" ca="1" si="10"/>
        <v>0.155764986260363</v>
      </c>
      <c r="Q68" s="2">
        <f t="shared" si="11"/>
        <v>41501.000800000002</v>
      </c>
    </row>
    <row r="69" spans="1:17" ht="12.75" customHeight="1" x14ac:dyDescent="0.2">
      <c r="A69" s="46" t="s">
        <v>69</v>
      </c>
      <c r="B69" s="47" t="s">
        <v>50</v>
      </c>
      <c r="C69" s="44">
        <v>56600.276400000002</v>
      </c>
      <c r="D69" s="48">
        <v>1.5E-3</v>
      </c>
      <c r="E69" s="41">
        <f t="shared" si="7"/>
        <v>13121.09177099849</v>
      </c>
      <c r="F69">
        <f t="shared" si="8"/>
        <v>13121</v>
      </c>
      <c r="G69">
        <f t="shared" si="9"/>
        <v>0.16114400000515161</v>
      </c>
      <c r="J69">
        <f>+G69</f>
        <v>0.16114400000515161</v>
      </c>
      <c r="O69">
        <f t="shared" ca="1" si="10"/>
        <v>0.15634314888300033</v>
      </c>
      <c r="Q69" s="2">
        <f t="shared" si="11"/>
        <v>41581.776400000002</v>
      </c>
    </row>
    <row r="70" spans="1:17" ht="12.75" customHeight="1" x14ac:dyDescent="0.2">
      <c r="B70" s="10"/>
      <c r="C70" s="11"/>
      <c r="D70" s="11"/>
    </row>
    <row r="71" spans="1:17" ht="12.75" customHeight="1" x14ac:dyDescent="0.2">
      <c r="B71" s="10"/>
      <c r="C71" s="11"/>
      <c r="D71" s="11"/>
    </row>
    <row r="72" spans="1:17" ht="12.75" customHeight="1" x14ac:dyDescent="0.2">
      <c r="B72" s="10"/>
      <c r="C72" s="11"/>
      <c r="D72" s="11"/>
    </row>
    <row r="73" spans="1:17" ht="12.75" customHeight="1" x14ac:dyDescent="0.2">
      <c r="B73" s="10"/>
      <c r="C73" s="11"/>
      <c r="D73" s="11"/>
    </row>
    <row r="74" spans="1:17" ht="12.75" customHeight="1" x14ac:dyDescent="0.2">
      <c r="B74" s="10"/>
      <c r="C74" s="11"/>
      <c r="D74" s="11"/>
    </row>
    <row r="75" spans="1:17" ht="12.75" customHeight="1" x14ac:dyDescent="0.2">
      <c r="B75" s="10"/>
      <c r="C75" s="11"/>
      <c r="D75" s="11"/>
    </row>
    <row r="76" spans="1:17" ht="12.75" customHeight="1" x14ac:dyDescent="0.2">
      <c r="B76" s="10"/>
      <c r="C76" s="11"/>
      <c r="D76" s="11"/>
    </row>
    <row r="77" spans="1:17" ht="12.75" customHeight="1" x14ac:dyDescent="0.2">
      <c r="B77" s="10"/>
      <c r="C77" s="11"/>
      <c r="D77" s="11"/>
    </row>
    <row r="78" spans="1:17" ht="12.75" customHeight="1" x14ac:dyDescent="0.2">
      <c r="B78" s="10"/>
      <c r="C78" s="11"/>
      <c r="D78" s="11"/>
    </row>
    <row r="79" spans="1:17" ht="12.75" customHeight="1" x14ac:dyDescent="0.2">
      <c r="B79" s="10"/>
      <c r="C79" s="11"/>
      <c r="D79" s="11"/>
    </row>
    <row r="80" spans="1:17" ht="12.75" customHeight="1" x14ac:dyDescent="0.2">
      <c r="B80" s="10"/>
      <c r="C80" s="11"/>
      <c r="D80" s="11"/>
    </row>
    <row r="81" spans="2:4" ht="12.75" customHeight="1" x14ac:dyDescent="0.2">
      <c r="B81" s="10"/>
      <c r="C81" s="11"/>
      <c r="D81" s="11"/>
    </row>
    <row r="82" spans="2:4" ht="12.75" customHeight="1" x14ac:dyDescent="0.2">
      <c r="B82" s="10"/>
      <c r="C82" s="11"/>
      <c r="D82" s="11"/>
    </row>
    <row r="83" spans="2:4" ht="12.75" customHeight="1" x14ac:dyDescent="0.2">
      <c r="B83" s="10"/>
      <c r="C83" s="11"/>
      <c r="D83" s="11"/>
    </row>
    <row r="84" spans="2:4" ht="12.75" customHeight="1" x14ac:dyDescent="0.2">
      <c r="B84" s="10"/>
      <c r="C84" s="11"/>
      <c r="D84" s="11"/>
    </row>
    <row r="85" spans="2:4" ht="12.75" customHeight="1" x14ac:dyDescent="0.2">
      <c r="B85" s="10"/>
      <c r="C85" s="11"/>
      <c r="D85" s="11"/>
    </row>
    <row r="86" spans="2:4" ht="12.75" customHeight="1" x14ac:dyDescent="0.2">
      <c r="B86" s="10"/>
      <c r="C86" s="11"/>
      <c r="D86" s="11"/>
    </row>
    <row r="87" spans="2:4" ht="12.75" customHeight="1" x14ac:dyDescent="0.2">
      <c r="B87" s="10"/>
      <c r="C87" s="11"/>
      <c r="D87" s="11"/>
    </row>
    <row r="88" spans="2:4" ht="12.75" customHeight="1" x14ac:dyDescent="0.2">
      <c r="B88" s="10"/>
      <c r="C88" s="11"/>
      <c r="D88" s="11"/>
    </row>
    <row r="89" spans="2:4" ht="12.75" customHeight="1" x14ac:dyDescent="0.2">
      <c r="B89" s="10"/>
      <c r="C89" s="11"/>
      <c r="D89" s="11"/>
    </row>
    <row r="90" spans="2:4" ht="12.75" customHeight="1" x14ac:dyDescent="0.2">
      <c r="B90" s="10"/>
      <c r="C90" s="11"/>
      <c r="D90" s="11"/>
    </row>
    <row r="91" spans="2:4" ht="12.75" customHeight="1" x14ac:dyDescent="0.2">
      <c r="B91" s="10"/>
      <c r="C91" s="11"/>
      <c r="D91" s="11"/>
    </row>
    <row r="92" spans="2:4" ht="12.75" customHeight="1" x14ac:dyDescent="0.2">
      <c r="B92" s="10"/>
      <c r="C92" s="11"/>
      <c r="D92" s="11"/>
    </row>
    <row r="93" spans="2:4" ht="12.75" customHeight="1" x14ac:dyDescent="0.2">
      <c r="B93" s="10"/>
      <c r="C93" s="11"/>
      <c r="D93" s="11"/>
    </row>
    <row r="94" spans="2:4" ht="12.75" customHeight="1" x14ac:dyDescent="0.2">
      <c r="B94" s="10"/>
      <c r="C94" s="11"/>
      <c r="D94" s="11"/>
    </row>
    <row r="95" spans="2:4" ht="12.75" customHeight="1" x14ac:dyDescent="0.2">
      <c r="B95" s="10"/>
      <c r="C95" s="11"/>
      <c r="D95" s="11"/>
    </row>
    <row r="96" spans="2:4" ht="12.75" customHeight="1" x14ac:dyDescent="0.2">
      <c r="B96" s="10"/>
      <c r="C96" s="11"/>
      <c r="D96" s="11"/>
    </row>
    <row r="97" spans="2:4" ht="12.75" customHeight="1" x14ac:dyDescent="0.2">
      <c r="B97" s="10"/>
      <c r="C97" s="11"/>
      <c r="D97" s="11"/>
    </row>
    <row r="98" spans="2:4" ht="12.75" customHeight="1" x14ac:dyDescent="0.2">
      <c r="B98" s="10"/>
      <c r="C98" s="11"/>
      <c r="D98" s="11"/>
    </row>
    <row r="99" spans="2:4" ht="12.75" customHeight="1" x14ac:dyDescent="0.2">
      <c r="B99" s="10"/>
      <c r="C99" s="11"/>
      <c r="D99" s="11"/>
    </row>
    <row r="100" spans="2:4" ht="12.75" customHeight="1" x14ac:dyDescent="0.2">
      <c r="B100" s="10"/>
      <c r="C100" s="11"/>
      <c r="D100" s="11"/>
    </row>
    <row r="101" spans="2:4" ht="12.75" customHeight="1" x14ac:dyDescent="0.2">
      <c r="B101" s="10"/>
      <c r="C101" s="11"/>
      <c r="D101" s="11"/>
    </row>
    <row r="102" spans="2:4" ht="12.75" customHeight="1" x14ac:dyDescent="0.2">
      <c r="B102" s="10"/>
      <c r="C102" s="11"/>
      <c r="D102" s="11"/>
    </row>
    <row r="103" spans="2:4" ht="12.75" customHeight="1" x14ac:dyDescent="0.2">
      <c r="B103" s="10"/>
      <c r="C103" s="11"/>
      <c r="D103" s="11"/>
    </row>
    <row r="104" spans="2:4" ht="12.75" customHeight="1" x14ac:dyDescent="0.2">
      <c r="B104" s="10"/>
      <c r="C104" s="11"/>
      <c r="D104" s="11"/>
    </row>
    <row r="105" spans="2:4" ht="12.75" customHeight="1" x14ac:dyDescent="0.2">
      <c r="B105" s="10"/>
      <c r="C105" s="11"/>
      <c r="D105" s="11"/>
    </row>
    <row r="106" spans="2:4" ht="12.75" customHeight="1" x14ac:dyDescent="0.2">
      <c r="B106" s="10"/>
      <c r="C106" s="11"/>
      <c r="D106" s="11"/>
    </row>
    <row r="107" spans="2:4" ht="12.75" customHeight="1" x14ac:dyDescent="0.2">
      <c r="B107" s="10"/>
      <c r="C107" s="11"/>
      <c r="D107" s="11"/>
    </row>
    <row r="108" spans="2:4" ht="12.75" customHeight="1" x14ac:dyDescent="0.2">
      <c r="B108" s="10"/>
      <c r="C108" s="11"/>
      <c r="D108" s="11"/>
    </row>
    <row r="109" spans="2:4" ht="12.75" customHeight="1" x14ac:dyDescent="0.2">
      <c r="B109" s="10"/>
      <c r="C109" s="11"/>
      <c r="D109" s="11"/>
    </row>
    <row r="110" spans="2:4" x14ac:dyDescent="0.2">
      <c r="B110" s="10"/>
      <c r="C110" s="11"/>
      <c r="D110" s="11"/>
    </row>
    <row r="111" spans="2:4" x14ac:dyDescent="0.2">
      <c r="B111" s="10"/>
      <c r="C111" s="11"/>
      <c r="D111" s="11"/>
    </row>
    <row r="112" spans="2:4" x14ac:dyDescent="0.2">
      <c r="B112" s="10"/>
      <c r="C112" s="11"/>
      <c r="D112" s="11"/>
    </row>
    <row r="113" spans="2:4" x14ac:dyDescent="0.2">
      <c r="B113" s="10"/>
      <c r="C113" s="11"/>
      <c r="D113" s="11"/>
    </row>
    <row r="114" spans="2:4" x14ac:dyDescent="0.2">
      <c r="B114" s="10"/>
      <c r="C114" s="11"/>
      <c r="D114" s="11"/>
    </row>
    <row r="115" spans="2:4" x14ac:dyDescent="0.2">
      <c r="B115" s="10"/>
      <c r="C115" s="11"/>
      <c r="D115" s="11"/>
    </row>
    <row r="116" spans="2:4" x14ac:dyDescent="0.2">
      <c r="B116" s="10"/>
      <c r="C116" s="11"/>
      <c r="D116" s="11"/>
    </row>
    <row r="117" spans="2:4" x14ac:dyDescent="0.2">
      <c r="B117" s="10"/>
      <c r="C117" s="11"/>
      <c r="D117" s="11"/>
    </row>
    <row r="118" spans="2:4" x14ac:dyDescent="0.2">
      <c r="B118" s="10"/>
      <c r="C118" s="11"/>
      <c r="D118" s="11"/>
    </row>
    <row r="119" spans="2:4" x14ac:dyDescent="0.2">
      <c r="B119" s="10"/>
      <c r="C119" s="11"/>
      <c r="D119" s="11"/>
    </row>
    <row r="120" spans="2:4" x14ac:dyDescent="0.2">
      <c r="B120" s="10"/>
      <c r="C120" s="11"/>
      <c r="D120" s="11"/>
    </row>
    <row r="121" spans="2:4" x14ac:dyDescent="0.2">
      <c r="B121" s="10"/>
      <c r="C121" s="11"/>
      <c r="D121" s="11"/>
    </row>
    <row r="122" spans="2:4" x14ac:dyDescent="0.2">
      <c r="B122" s="10"/>
      <c r="C122" s="11"/>
      <c r="D122" s="11"/>
    </row>
    <row r="123" spans="2:4" x14ac:dyDescent="0.2">
      <c r="B123" s="10"/>
      <c r="C123" s="11"/>
      <c r="D123" s="11"/>
    </row>
    <row r="124" spans="2:4" x14ac:dyDescent="0.2">
      <c r="B124" s="10"/>
      <c r="C124" s="11"/>
      <c r="D124" s="11"/>
    </row>
    <row r="125" spans="2:4" x14ac:dyDescent="0.2">
      <c r="B125" s="10"/>
      <c r="C125" s="11"/>
      <c r="D125" s="11"/>
    </row>
    <row r="126" spans="2:4" x14ac:dyDescent="0.2">
      <c r="B126" s="10"/>
      <c r="C126" s="11"/>
      <c r="D126" s="11"/>
    </row>
    <row r="127" spans="2:4" x14ac:dyDescent="0.2">
      <c r="B127" s="10"/>
      <c r="C127" s="11"/>
      <c r="D127" s="11"/>
    </row>
    <row r="128" spans="2:4" x14ac:dyDescent="0.2">
      <c r="B128" s="10"/>
      <c r="C128" s="11"/>
      <c r="D128" s="11"/>
    </row>
    <row r="129" spans="2:4" x14ac:dyDescent="0.2">
      <c r="B129" s="10"/>
      <c r="C129" s="11"/>
      <c r="D129" s="11"/>
    </row>
    <row r="130" spans="2:4" x14ac:dyDescent="0.2">
      <c r="B130" s="10"/>
      <c r="C130" s="11"/>
      <c r="D130" s="11"/>
    </row>
    <row r="131" spans="2:4" x14ac:dyDescent="0.2">
      <c r="B131" s="10"/>
      <c r="C131" s="11"/>
      <c r="D131" s="11"/>
    </row>
    <row r="132" spans="2:4" x14ac:dyDescent="0.2">
      <c r="B132" s="10"/>
      <c r="C132" s="11"/>
      <c r="D132" s="11"/>
    </row>
    <row r="133" spans="2:4" x14ac:dyDescent="0.2">
      <c r="B133" s="10"/>
      <c r="C133" s="11"/>
      <c r="D133" s="11"/>
    </row>
    <row r="134" spans="2:4" x14ac:dyDescent="0.2">
      <c r="B134" s="10"/>
      <c r="C134" s="11"/>
      <c r="D134" s="11"/>
    </row>
    <row r="135" spans="2:4" x14ac:dyDescent="0.2">
      <c r="B135" s="10"/>
      <c r="C135" s="11"/>
      <c r="D135" s="11"/>
    </row>
    <row r="136" spans="2:4" x14ac:dyDescent="0.2">
      <c r="B136" s="10"/>
      <c r="C136" s="11"/>
      <c r="D136" s="11"/>
    </row>
    <row r="137" spans="2:4" x14ac:dyDescent="0.2">
      <c r="B137" s="10"/>
      <c r="C137" s="11"/>
      <c r="D137" s="11"/>
    </row>
    <row r="138" spans="2:4" x14ac:dyDescent="0.2">
      <c r="B138" s="10"/>
      <c r="C138" s="11"/>
      <c r="D138" s="11"/>
    </row>
    <row r="139" spans="2:4" x14ac:dyDescent="0.2">
      <c r="B139" s="10"/>
      <c r="C139" s="11"/>
      <c r="D139" s="11"/>
    </row>
    <row r="140" spans="2:4" x14ac:dyDescent="0.2">
      <c r="B140" s="10"/>
      <c r="C140" s="11"/>
      <c r="D140" s="11"/>
    </row>
    <row r="141" spans="2:4" x14ac:dyDescent="0.2">
      <c r="B141" s="10"/>
      <c r="C141" s="11"/>
      <c r="D141" s="11"/>
    </row>
    <row r="142" spans="2:4" x14ac:dyDescent="0.2">
      <c r="B142" s="10"/>
      <c r="C142" s="11"/>
      <c r="D142" s="11"/>
    </row>
    <row r="143" spans="2:4" x14ac:dyDescent="0.2">
      <c r="B143" s="10"/>
      <c r="C143" s="11"/>
      <c r="D143" s="11"/>
    </row>
    <row r="144" spans="2:4" x14ac:dyDescent="0.2">
      <c r="B144" s="10"/>
      <c r="C144" s="11"/>
      <c r="D144" s="11"/>
    </row>
    <row r="145" spans="2:4" x14ac:dyDescent="0.2">
      <c r="B145" s="10"/>
      <c r="C145" s="11"/>
      <c r="D145" s="11"/>
    </row>
    <row r="146" spans="2:4" x14ac:dyDescent="0.2">
      <c r="B146" s="10"/>
      <c r="C146" s="11"/>
      <c r="D146" s="11"/>
    </row>
    <row r="147" spans="2:4" x14ac:dyDescent="0.2">
      <c r="B147" s="10"/>
      <c r="C147" s="11"/>
      <c r="D147" s="11"/>
    </row>
    <row r="148" spans="2:4" x14ac:dyDescent="0.2">
      <c r="B148" s="10"/>
      <c r="C148" s="11"/>
      <c r="D148" s="11"/>
    </row>
    <row r="149" spans="2:4" x14ac:dyDescent="0.2">
      <c r="B149" s="10"/>
      <c r="C149" s="11"/>
      <c r="D149" s="11"/>
    </row>
    <row r="150" spans="2:4" x14ac:dyDescent="0.2">
      <c r="B150" s="10"/>
      <c r="C150" s="11"/>
      <c r="D150" s="11"/>
    </row>
    <row r="151" spans="2:4" x14ac:dyDescent="0.2">
      <c r="B151" s="10"/>
      <c r="C151" s="11"/>
      <c r="D151" s="11"/>
    </row>
    <row r="152" spans="2:4" x14ac:dyDescent="0.2">
      <c r="B152" s="10"/>
      <c r="C152" s="11"/>
      <c r="D152" s="11"/>
    </row>
    <row r="153" spans="2:4" x14ac:dyDescent="0.2">
      <c r="B153" s="10"/>
      <c r="C153" s="11"/>
      <c r="D153" s="11"/>
    </row>
    <row r="154" spans="2:4" x14ac:dyDescent="0.2">
      <c r="B154" s="10"/>
      <c r="C154" s="11"/>
      <c r="D154" s="11"/>
    </row>
    <row r="155" spans="2:4" x14ac:dyDescent="0.2">
      <c r="B155" s="10"/>
      <c r="C155" s="11"/>
      <c r="D155" s="11"/>
    </row>
    <row r="156" spans="2:4" x14ac:dyDescent="0.2">
      <c r="B156" s="10"/>
      <c r="C156" s="11"/>
      <c r="D156" s="11"/>
    </row>
    <row r="157" spans="2:4" x14ac:dyDescent="0.2">
      <c r="B157" s="10"/>
      <c r="C157" s="11"/>
      <c r="D157" s="11"/>
    </row>
    <row r="158" spans="2:4" x14ac:dyDescent="0.2">
      <c r="B158" s="10"/>
      <c r="C158" s="11"/>
      <c r="D158" s="11"/>
    </row>
    <row r="159" spans="2:4" x14ac:dyDescent="0.2">
      <c r="B159" s="10"/>
      <c r="C159" s="11"/>
      <c r="D159" s="11"/>
    </row>
    <row r="160" spans="2:4" x14ac:dyDescent="0.2">
      <c r="B160" s="10"/>
      <c r="C160" s="11"/>
      <c r="D160" s="11"/>
    </row>
    <row r="161" spans="2:4" x14ac:dyDescent="0.2">
      <c r="B161" s="10"/>
      <c r="C161" s="11"/>
      <c r="D161" s="11"/>
    </row>
    <row r="162" spans="2:4" x14ac:dyDescent="0.2">
      <c r="B162" s="10"/>
      <c r="C162" s="11"/>
      <c r="D162" s="11"/>
    </row>
    <row r="163" spans="2:4" x14ac:dyDescent="0.2">
      <c r="B163" s="10"/>
      <c r="C163" s="11"/>
      <c r="D163" s="11"/>
    </row>
    <row r="164" spans="2:4" x14ac:dyDescent="0.2">
      <c r="B164" s="10"/>
      <c r="C164" s="11"/>
      <c r="D164" s="11"/>
    </row>
    <row r="165" spans="2:4" x14ac:dyDescent="0.2">
      <c r="B165" s="10"/>
      <c r="C165" s="11"/>
      <c r="D165" s="11"/>
    </row>
    <row r="166" spans="2:4" x14ac:dyDescent="0.2">
      <c r="B166" s="10"/>
      <c r="C166" s="11"/>
      <c r="D166" s="11"/>
    </row>
    <row r="167" spans="2:4" x14ac:dyDescent="0.2">
      <c r="B167" s="10"/>
      <c r="C167" s="11"/>
      <c r="D167" s="11"/>
    </row>
    <row r="168" spans="2:4" x14ac:dyDescent="0.2">
      <c r="B168" s="10"/>
      <c r="C168" s="11"/>
      <c r="D168" s="11"/>
    </row>
    <row r="169" spans="2:4" x14ac:dyDescent="0.2">
      <c r="B169" s="10"/>
      <c r="C169" s="11"/>
      <c r="D169" s="11"/>
    </row>
    <row r="170" spans="2:4" x14ac:dyDescent="0.2">
      <c r="B170" s="10"/>
      <c r="C170" s="11"/>
      <c r="D170" s="11"/>
    </row>
    <row r="171" spans="2:4" x14ac:dyDescent="0.2">
      <c r="B171" s="10"/>
      <c r="C171" s="11"/>
      <c r="D171" s="11"/>
    </row>
    <row r="172" spans="2:4" x14ac:dyDescent="0.2">
      <c r="B172" s="10"/>
      <c r="C172" s="11"/>
      <c r="D172" s="11"/>
    </row>
    <row r="173" spans="2:4" x14ac:dyDescent="0.2">
      <c r="B173" s="10"/>
      <c r="C173" s="11"/>
      <c r="D173" s="11"/>
    </row>
    <row r="174" spans="2:4" x14ac:dyDescent="0.2">
      <c r="B174" s="10"/>
      <c r="C174" s="11"/>
      <c r="D174" s="11"/>
    </row>
    <row r="175" spans="2:4" x14ac:dyDescent="0.2">
      <c r="B175" s="10"/>
      <c r="C175" s="11"/>
      <c r="D175" s="11"/>
    </row>
    <row r="176" spans="2:4" x14ac:dyDescent="0.2">
      <c r="B176" s="10"/>
      <c r="C176" s="11"/>
      <c r="D176" s="11"/>
    </row>
    <row r="177" spans="2:4" x14ac:dyDescent="0.2">
      <c r="B177" s="10"/>
      <c r="C177" s="11"/>
      <c r="D177" s="11"/>
    </row>
    <row r="178" spans="2:4" x14ac:dyDescent="0.2">
      <c r="B178" s="10"/>
      <c r="C178" s="11"/>
      <c r="D178" s="11"/>
    </row>
    <row r="179" spans="2:4" x14ac:dyDescent="0.2">
      <c r="B179" s="10"/>
      <c r="C179" s="11"/>
      <c r="D179" s="11"/>
    </row>
    <row r="180" spans="2:4" x14ac:dyDescent="0.2">
      <c r="B180" s="10"/>
      <c r="C180" s="11"/>
      <c r="D180" s="11"/>
    </row>
    <row r="181" spans="2:4" x14ac:dyDescent="0.2">
      <c r="B181" s="10"/>
      <c r="C181" s="11"/>
      <c r="D181" s="11"/>
    </row>
    <row r="182" spans="2:4" x14ac:dyDescent="0.2">
      <c r="B182" s="10"/>
      <c r="C182" s="11"/>
      <c r="D182" s="11"/>
    </row>
    <row r="183" spans="2:4" x14ac:dyDescent="0.2">
      <c r="B183" s="10"/>
      <c r="C183" s="11"/>
      <c r="D183" s="11"/>
    </row>
    <row r="184" spans="2:4" x14ac:dyDescent="0.2">
      <c r="B184" s="10"/>
      <c r="C184" s="11"/>
      <c r="D184" s="11"/>
    </row>
    <row r="185" spans="2:4" x14ac:dyDescent="0.2">
      <c r="B185" s="10"/>
      <c r="C185" s="11"/>
      <c r="D185" s="11"/>
    </row>
    <row r="186" spans="2:4" x14ac:dyDescent="0.2">
      <c r="B186" s="10"/>
      <c r="C186" s="11"/>
      <c r="D186" s="11"/>
    </row>
    <row r="187" spans="2:4" x14ac:dyDescent="0.2">
      <c r="B187" s="10"/>
      <c r="C187" s="11"/>
      <c r="D187" s="11"/>
    </row>
    <row r="188" spans="2:4" x14ac:dyDescent="0.2">
      <c r="B188" s="10"/>
      <c r="C188" s="11"/>
      <c r="D188" s="11"/>
    </row>
    <row r="189" spans="2:4" x14ac:dyDescent="0.2">
      <c r="B189" s="10"/>
      <c r="C189" s="11"/>
      <c r="D189" s="11"/>
    </row>
    <row r="190" spans="2:4" x14ac:dyDescent="0.2">
      <c r="B190" s="10"/>
      <c r="C190" s="11"/>
      <c r="D190" s="11"/>
    </row>
    <row r="191" spans="2:4" x14ac:dyDescent="0.2">
      <c r="B191" s="10"/>
      <c r="C191" s="11"/>
      <c r="D191" s="11"/>
    </row>
    <row r="192" spans="2:4" x14ac:dyDescent="0.2">
      <c r="B192" s="10"/>
      <c r="C192" s="11"/>
      <c r="D192" s="11"/>
    </row>
    <row r="193" spans="2:4" x14ac:dyDescent="0.2">
      <c r="B193" s="10"/>
      <c r="C193" s="11"/>
      <c r="D193" s="11"/>
    </row>
    <row r="194" spans="2:4" x14ac:dyDescent="0.2">
      <c r="B194" s="10"/>
      <c r="C194" s="11"/>
      <c r="D194" s="11"/>
    </row>
    <row r="195" spans="2:4" x14ac:dyDescent="0.2">
      <c r="B195" s="10"/>
      <c r="C195" s="11"/>
      <c r="D195" s="11"/>
    </row>
    <row r="196" spans="2:4" x14ac:dyDescent="0.2">
      <c r="B196" s="10"/>
      <c r="C196" s="11"/>
      <c r="D196" s="11"/>
    </row>
    <row r="197" spans="2:4" x14ac:dyDescent="0.2">
      <c r="B197" s="10"/>
      <c r="C197" s="11"/>
      <c r="D197" s="11"/>
    </row>
    <row r="198" spans="2:4" x14ac:dyDescent="0.2">
      <c r="C198" s="11"/>
      <c r="D198" s="11"/>
    </row>
    <row r="199" spans="2:4" x14ac:dyDescent="0.2">
      <c r="C199" s="11"/>
      <c r="D199" s="11"/>
    </row>
    <row r="200" spans="2:4" x14ac:dyDescent="0.2">
      <c r="C200" s="11"/>
      <c r="D200" s="11"/>
    </row>
    <row r="201" spans="2:4" x14ac:dyDescent="0.2">
      <c r="C201" s="11"/>
      <c r="D201" s="11"/>
    </row>
    <row r="202" spans="2:4" x14ac:dyDescent="0.2">
      <c r="C202" s="11"/>
      <c r="D202" s="11"/>
    </row>
    <row r="203" spans="2:4" x14ac:dyDescent="0.2">
      <c r="C203" s="11"/>
      <c r="D203" s="11"/>
    </row>
    <row r="204" spans="2:4" x14ac:dyDescent="0.2">
      <c r="C204" s="11"/>
      <c r="D204" s="11"/>
    </row>
    <row r="205" spans="2:4" x14ac:dyDescent="0.2">
      <c r="C205" s="11"/>
      <c r="D205" s="11"/>
    </row>
    <row r="206" spans="2:4" x14ac:dyDescent="0.2">
      <c r="C206" s="11"/>
      <c r="D206" s="11"/>
    </row>
    <row r="207" spans="2:4" x14ac:dyDescent="0.2">
      <c r="C207" s="11"/>
      <c r="D207" s="11"/>
    </row>
    <row r="208" spans="2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1"/>
  <sheetViews>
    <sheetView topLeftCell="A19" workbookViewId="0">
      <selection activeCell="A37" sqref="A37:C58"/>
    </sheetView>
  </sheetViews>
  <sheetFormatPr defaultRowHeight="12.75" x14ac:dyDescent="0.2"/>
  <cols>
    <col min="1" max="1" width="19.7109375" style="11" customWidth="1"/>
    <col min="2" max="2" width="4.42578125" style="16" customWidth="1"/>
    <col min="3" max="3" width="12.7109375" style="11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1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9" t="s">
        <v>70</v>
      </c>
      <c r="I1" s="50" t="s">
        <v>71</v>
      </c>
      <c r="J1" s="51" t="s">
        <v>62</v>
      </c>
    </row>
    <row r="2" spans="1:16" x14ac:dyDescent="0.2">
      <c r="I2" s="52" t="s">
        <v>72</v>
      </c>
      <c r="J2" s="53" t="s">
        <v>73</v>
      </c>
    </row>
    <row r="3" spans="1:16" x14ac:dyDescent="0.2">
      <c r="A3" s="54" t="s">
        <v>74</v>
      </c>
      <c r="I3" s="52" t="s">
        <v>75</v>
      </c>
      <c r="J3" s="53" t="s">
        <v>76</v>
      </c>
    </row>
    <row r="4" spans="1:16" x14ac:dyDescent="0.2">
      <c r="I4" s="52" t="s">
        <v>77</v>
      </c>
      <c r="J4" s="53" t="s">
        <v>76</v>
      </c>
    </row>
    <row r="5" spans="1:16" ht="13.5" thickBot="1" x14ac:dyDescent="0.25">
      <c r="I5" s="55" t="s">
        <v>78</v>
      </c>
      <c r="J5" s="56" t="s">
        <v>79</v>
      </c>
    </row>
    <row r="10" spans="1:16" ht="13.5" thickBot="1" x14ac:dyDescent="0.25"/>
    <row r="11" spans="1:16" ht="12.75" customHeight="1" thickBot="1" x14ac:dyDescent="0.25">
      <c r="A11" s="11" t="str">
        <f t="shared" ref="A11:A58" si="0">P11</f>
        <v> BBS 73 </v>
      </c>
      <c r="B11" s="10" t="str">
        <f t="shared" ref="B11:B58" si="1">IF(H11=INT(H11),"I","II")</f>
        <v>I</v>
      </c>
      <c r="C11" s="11">
        <f t="shared" ref="C11:C58" si="2">1*G11</f>
        <v>45934.618999999999</v>
      </c>
      <c r="D11" s="16" t="str">
        <f t="shared" ref="D11:D58" si="3">VLOOKUP(F11,I$1:J$5,2,FALSE)</f>
        <v>vis</v>
      </c>
      <c r="E11" s="57">
        <f>VLOOKUP(C11,Active!C$21:E$973,3,FALSE)</f>
        <v>7047.0336048694253</v>
      </c>
      <c r="F11" s="10" t="s">
        <v>78</v>
      </c>
      <c r="G11" s="16" t="str">
        <f t="shared" ref="G11:G58" si="4">MID(I11,3,LEN(I11)-3)</f>
        <v>45934.619</v>
      </c>
      <c r="H11" s="11">
        <f t="shared" ref="H11:H58" si="5">1*K11</f>
        <v>7047</v>
      </c>
      <c r="I11" s="58" t="s">
        <v>95</v>
      </c>
      <c r="J11" s="59" t="s">
        <v>96</v>
      </c>
      <c r="K11" s="58">
        <v>7047</v>
      </c>
      <c r="L11" s="58" t="s">
        <v>97</v>
      </c>
      <c r="M11" s="59" t="s">
        <v>98</v>
      </c>
      <c r="N11" s="59"/>
      <c r="O11" s="60" t="s">
        <v>99</v>
      </c>
      <c r="P11" s="60" t="s">
        <v>100</v>
      </c>
    </row>
    <row r="12" spans="1:16" ht="12.75" customHeight="1" thickBot="1" x14ac:dyDescent="0.25">
      <c r="A12" s="11" t="str">
        <f t="shared" si="0"/>
        <v> BBS 73 </v>
      </c>
      <c r="B12" s="10" t="str">
        <f t="shared" si="1"/>
        <v>I</v>
      </c>
      <c r="C12" s="11">
        <f t="shared" si="2"/>
        <v>45936.394999999997</v>
      </c>
      <c r="D12" s="16" t="str">
        <f t="shared" si="3"/>
        <v>vis</v>
      </c>
      <c r="E12" s="57">
        <f>VLOOKUP(C12,Active!C$21:E$973,3,FALSE)</f>
        <v>7048.0450312539851</v>
      </c>
      <c r="F12" s="10" t="s">
        <v>78</v>
      </c>
      <c r="G12" s="16" t="str">
        <f t="shared" si="4"/>
        <v>45936.395</v>
      </c>
      <c r="H12" s="11">
        <f t="shared" si="5"/>
        <v>7048</v>
      </c>
      <c r="I12" s="58" t="s">
        <v>101</v>
      </c>
      <c r="J12" s="59" t="s">
        <v>102</v>
      </c>
      <c r="K12" s="58">
        <v>7048</v>
      </c>
      <c r="L12" s="58" t="s">
        <v>103</v>
      </c>
      <c r="M12" s="59" t="s">
        <v>98</v>
      </c>
      <c r="N12" s="59"/>
      <c r="O12" s="60" t="s">
        <v>99</v>
      </c>
      <c r="P12" s="60" t="s">
        <v>100</v>
      </c>
    </row>
    <row r="13" spans="1:16" ht="12.75" customHeight="1" thickBot="1" x14ac:dyDescent="0.25">
      <c r="A13" s="11" t="str">
        <f t="shared" si="0"/>
        <v> BBS 74 </v>
      </c>
      <c r="B13" s="10" t="str">
        <f t="shared" si="1"/>
        <v>I</v>
      </c>
      <c r="C13" s="11">
        <f t="shared" si="2"/>
        <v>45971.523000000001</v>
      </c>
      <c r="D13" s="16" t="str">
        <f t="shared" si="3"/>
        <v>vis</v>
      </c>
      <c r="E13" s="57">
        <f>VLOOKUP(C13,Active!C$21:E$973,3,FALSE)</f>
        <v>7068.0503161846455</v>
      </c>
      <c r="F13" s="10" t="s">
        <v>78</v>
      </c>
      <c r="G13" s="16" t="str">
        <f t="shared" si="4"/>
        <v>45971.523</v>
      </c>
      <c r="H13" s="11">
        <f t="shared" si="5"/>
        <v>7068</v>
      </c>
      <c r="I13" s="58" t="s">
        <v>104</v>
      </c>
      <c r="J13" s="59" t="s">
        <v>105</v>
      </c>
      <c r="K13" s="58">
        <v>7068</v>
      </c>
      <c r="L13" s="58" t="s">
        <v>106</v>
      </c>
      <c r="M13" s="59" t="s">
        <v>98</v>
      </c>
      <c r="N13" s="59"/>
      <c r="O13" s="60" t="s">
        <v>99</v>
      </c>
      <c r="P13" s="60" t="s">
        <v>107</v>
      </c>
    </row>
    <row r="14" spans="1:16" ht="12.75" customHeight="1" thickBot="1" x14ac:dyDescent="0.25">
      <c r="A14" s="11" t="str">
        <f t="shared" si="0"/>
        <v> BBS 78 </v>
      </c>
      <c r="B14" s="10" t="str">
        <f t="shared" si="1"/>
        <v>I</v>
      </c>
      <c r="C14" s="11">
        <f t="shared" si="2"/>
        <v>46331.49</v>
      </c>
      <c r="D14" s="16" t="str">
        <f t="shared" si="3"/>
        <v>vis</v>
      </c>
      <c r="E14" s="57">
        <f>VLOOKUP(C14,Active!C$21:E$973,3,FALSE)</f>
        <v>7273.0503845242647</v>
      </c>
      <c r="F14" s="10" t="s">
        <v>78</v>
      </c>
      <c r="G14" s="16" t="str">
        <f t="shared" si="4"/>
        <v>46331.490</v>
      </c>
      <c r="H14" s="11">
        <f t="shared" si="5"/>
        <v>7273</v>
      </c>
      <c r="I14" s="58" t="s">
        <v>108</v>
      </c>
      <c r="J14" s="59" t="s">
        <v>109</v>
      </c>
      <c r="K14" s="58">
        <v>7273</v>
      </c>
      <c r="L14" s="58" t="s">
        <v>106</v>
      </c>
      <c r="M14" s="59" t="s">
        <v>98</v>
      </c>
      <c r="N14" s="59"/>
      <c r="O14" s="60" t="s">
        <v>99</v>
      </c>
      <c r="P14" s="60" t="s">
        <v>110</v>
      </c>
    </row>
    <row r="15" spans="1:16" ht="12.75" customHeight="1" thickBot="1" x14ac:dyDescent="0.25">
      <c r="A15" s="11" t="str">
        <f t="shared" si="0"/>
        <v> BBS 81 </v>
      </c>
      <c r="B15" s="10" t="str">
        <f t="shared" si="1"/>
        <v>I</v>
      </c>
      <c r="C15" s="11">
        <f t="shared" si="2"/>
        <v>46712.508999999998</v>
      </c>
      <c r="D15" s="16" t="str">
        <f t="shared" si="3"/>
        <v>vis</v>
      </c>
      <c r="E15" s="57">
        <f>VLOOKUP(C15,Active!C$21:E$973,3,FALSE)</f>
        <v>7490.0395003006943</v>
      </c>
      <c r="F15" s="10" t="s">
        <v>78</v>
      </c>
      <c r="G15" s="16" t="str">
        <f t="shared" si="4"/>
        <v>46712.509</v>
      </c>
      <c r="H15" s="11">
        <f t="shared" si="5"/>
        <v>7490</v>
      </c>
      <c r="I15" s="58" t="s">
        <v>121</v>
      </c>
      <c r="J15" s="59" t="s">
        <v>122</v>
      </c>
      <c r="K15" s="58">
        <v>7490</v>
      </c>
      <c r="L15" s="58" t="s">
        <v>123</v>
      </c>
      <c r="M15" s="59" t="s">
        <v>98</v>
      </c>
      <c r="N15" s="59"/>
      <c r="O15" s="60" t="s">
        <v>99</v>
      </c>
      <c r="P15" s="60" t="s">
        <v>124</v>
      </c>
    </row>
    <row r="16" spans="1:16" ht="12.75" customHeight="1" thickBot="1" x14ac:dyDescent="0.25">
      <c r="A16" s="11" t="str">
        <f t="shared" si="0"/>
        <v> BBS 83 </v>
      </c>
      <c r="B16" s="10" t="str">
        <f t="shared" si="1"/>
        <v>I</v>
      </c>
      <c r="C16" s="11">
        <f t="shared" si="2"/>
        <v>46891.633000000002</v>
      </c>
      <c r="D16" s="16" t="str">
        <f t="shared" si="3"/>
        <v>vis</v>
      </c>
      <c r="E16" s="57">
        <f>VLOOKUP(C16,Active!C$21:E$973,3,FALSE)</f>
        <v>7592.050051938113</v>
      </c>
      <c r="F16" s="10" t="s">
        <v>78</v>
      </c>
      <c r="G16" s="16" t="str">
        <f t="shared" si="4"/>
        <v>46891.633</v>
      </c>
      <c r="H16" s="11">
        <f t="shared" si="5"/>
        <v>7592</v>
      </c>
      <c r="I16" s="58" t="s">
        <v>125</v>
      </c>
      <c r="J16" s="59" t="s">
        <v>126</v>
      </c>
      <c r="K16" s="58">
        <v>7592</v>
      </c>
      <c r="L16" s="58" t="s">
        <v>106</v>
      </c>
      <c r="M16" s="59" t="s">
        <v>98</v>
      </c>
      <c r="N16" s="59"/>
      <c r="O16" s="60" t="s">
        <v>99</v>
      </c>
      <c r="P16" s="60" t="s">
        <v>127</v>
      </c>
    </row>
    <row r="17" spans="1:16" ht="12.75" customHeight="1" thickBot="1" x14ac:dyDescent="0.25">
      <c r="A17" s="11" t="str">
        <f t="shared" si="0"/>
        <v> BBS 85 </v>
      </c>
      <c r="B17" s="10" t="str">
        <f t="shared" si="1"/>
        <v>I</v>
      </c>
      <c r="C17" s="11">
        <f t="shared" si="2"/>
        <v>47028.593999999997</v>
      </c>
      <c r="D17" s="16" t="str">
        <f t="shared" si="3"/>
        <v>vis</v>
      </c>
      <c r="E17" s="57">
        <f>VLOOKUP(C17,Active!C$21:E$973,3,FALSE)</f>
        <v>7670.0489083884595</v>
      </c>
      <c r="F17" s="10" t="s">
        <v>78</v>
      </c>
      <c r="G17" s="16" t="str">
        <f t="shared" si="4"/>
        <v>47028.594</v>
      </c>
      <c r="H17" s="11">
        <f t="shared" si="5"/>
        <v>7670</v>
      </c>
      <c r="I17" s="58" t="s">
        <v>128</v>
      </c>
      <c r="J17" s="59" t="s">
        <v>129</v>
      </c>
      <c r="K17" s="58">
        <v>7670</v>
      </c>
      <c r="L17" s="58" t="s">
        <v>130</v>
      </c>
      <c r="M17" s="59" t="s">
        <v>98</v>
      </c>
      <c r="N17" s="59"/>
      <c r="O17" s="60" t="s">
        <v>99</v>
      </c>
      <c r="P17" s="60" t="s">
        <v>131</v>
      </c>
    </row>
    <row r="18" spans="1:16" ht="12.75" customHeight="1" thickBot="1" x14ac:dyDescent="0.25">
      <c r="A18" s="11" t="str">
        <f t="shared" si="0"/>
        <v> BBS 86 </v>
      </c>
      <c r="B18" s="10" t="str">
        <f t="shared" si="1"/>
        <v>I</v>
      </c>
      <c r="C18" s="11">
        <f t="shared" si="2"/>
        <v>47153.262999999999</v>
      </c>
      <c r="D18" s="16" t="str">
        <f t="shared" si="3"/>
        <v>vis</v>
      </c>
      <c r="E18" s="57">
        <f>VLOOKUP(C18,Active!C$21:E$973,3,FALSE)</f>
        <v>7741.0475097042263</v>
      </c>
      <c r="F18" s="10" t="s">
        <v>78</v>
      </c>
      <c r="G18" s="16" t="str">
        <f t="shared" si="4"/>
        <v>47153.263</v>
      </c>
      <c r="H18" s="11">
        <f t="shared" si="5"/>
        <v>7741</v>
      </c>
      <c r="I18" s="58" t="s">
        <v>132</v>
      </c>
      <c r="J18" s="59" t="s">
        <v>133</v>
      </c>
      <c r="K18" s="58">
        <v>7741</v>
      </c>
      <c r="L18" s="58" t="s">
        <v>134</v>
      </c>
      <c r="M18" s="59" t="s">
        <v>98</v>
      </c>
      <c r="N18" s="59"/>
      <c r="O18" s="60" t="s">
        <v>99</v>
      </c>
      <c r="P18" s="60" t="s">
        <v>135</v>
      </c>
    </row>
    <row r="19" spans="1:16" ht="12.75" customHeight="1" thickBot="1" x14ac:dyDescent="0.25">
      <c r="A19" s="11" t="str">
        <f t="shared" si="0"/>
        <v> BBS 89 </v>
      </c>
      <c r="B19" s="10" t="str">
        <f t="shared" si="1"/>
        <v>I</v>
      </c>
      <c r="C19" s="11">
        <f t="shared" si="2"/>
        <v>47353.455000000002</v>
      </c>
      <c r="D19" s="16" t="str">
        <f t="shared" si="3"/>
        <v>vis</v>
      </c>
      <c r="E19" s="57">
        <f>VLOOKUP(C19,Active!C$21:E$973,3,FALSE)</f>
        <v>7855.0562207278645</v>
      </c>
      <c r="F19" s="10" t="s">
        <v>78</v>
      </c>
      <c r="G19" s="16" t="str">
        <f t="shared" si="4"/>
        <v>47353.455</v>
      </c>
      <c r="H19" s="11">
        <f t="shared" si="5"/>
        <v>7855</v>
      </c>
      <c r="I19" s="58" t="s">
        <v>136</v>
      </c>
      <c r="J19" s="59" t="s">
        <v>137</v>
      </c>
      <c r="K19" s="58">
        <v>7855</v>
      </c>
      <c r="L19" s="58" t="s">
        <v>138</v>
      </c>
      <c r="M19" s="59" t="s">
        <v>98</v>
      </c>
      <c r="N19" s="59"/>
      <c r="O19" s="60" t="s">
        <v>99</v>
      </c>
      <c r="P19" s="60" t="s">
        <v>139</v>
      </c>
    </row>
    <row r="20" spans="1:16" ht="12.75" customHeight="1" thickBot="1" x14ac:dyDescent="0.25">
      <c r="A20" s="11" t="str">
        <f t="shared" si="0"/>
        <v> BBS 93 </v>
      </c>
      <c r="B20" s="10" t="str">
        <f t="shared" si="1"/>
        <v>I</v>
      </c>
      <c r="C20" s="11">
        <f t="shared" si="2"/>
        <v>47822.300999999999</v>
      </c>
      <c r="D20" s="16" t="str">
        <f t="shared" si="3"/>
        <v>vis</v>
      </c>
      <c r="E20" s="57">
        <f>VLOOKUP(C20,Active!C$21:E$973,3,FALSE)</f>
        <v>8122.0625353088044</v>
      </c>
      <c r="F20" s="10" t="s">
        <v>78</v>
      </c>
      <c r="G20" s="16" t="str">
        <f t="shared" si="4"/>
        <v>47822.301</v>
      </c>
      <c r="H20" s="11">
        <f t="shared" si="5"/>
        <v>8122</v>
      </c>
      <c r="I20" s="58" t="s">
        <v>156</v>
      </c>
      <c r="J20" s="59" t="s">
        <v>157</v>
      </c>
      <c r="K20" s="58">
        <v>8122</v>
      </c>
      <c r="L20" s="58" t="s">
        <v>158</v>
      </c>
      <c r="M20" s="59" t="s">
        <v>98</v>
      </c>
      <c r="N20" s="59"/>
      <c r="O20" s="60" t="s">
        <v>99</v>
      </c>
      <c r="P20" s="60" t="s">
        <v>159</v>
      </c>
    </row>
    <row r="21" spans="1:16" ht="12.75" customHeight="1" thickBot="1" x14ac:dyDescent="0.25">
      <c r="A21" s="11" t="str">
        <f t="shared" si="0"/>
        <v> BBS 94 </v>
      </c>
      <c r="B21" s="10" t="str">
        <f t="shared" si="1"/>
        <v>I</v>
      </c>
      <c r="C21" s="11">
        <f t="shared" si="2"/>
        <v>47894.273999999998</v>
      </c>
      <c r="D21" s="16" t="str">
        <f t="shared" si="3"/>
        <v>vis</v>
      </c>
      <c r="E21" s="57">
        <f>VLOOKUP(C21,Active!C$21:E$973,3,FALSE)</f>
        <v>8163.0509312412287</v>
      </c>
      <c r="F21" s="10" t="s">
        <v>78</v>
      </c>
      <c r="G21" s="16" t="str">
        <f t="shared" si="4"/>
        <v>47894.274</v>
      </c>
      <c r="H21" s="11">
        <f t="shared" si="5"/>
        <v>8163</v>
      </c>
      <c r="I21" s="58" t="s">
        <v>164</v>
      </c>
      <c r="J21" s="59" t="s">
        <v>165</v>
      </c>
      <c r="K21" s="58">
        <v>8163</v>
      </c>
      <c r="L21" s="58" t="s">
        <v>166</v>
      </c>
      <c r="M21" s="59" t="s">
        <v>98</v>
      </c>
      <c r="N21" s="59"/>
      <c r="O21" s="60" t="s">
        <v>99</v>
      </c>
      <c r="P21" s="60" t="s">
        <v>167</v>
      </c>
    </row>
    <row r="22" spans="1:16" ht="12.75" customHeight="1" thickBot="1" x14ac:dyDescent="0.25">
      <c r="A22" s="11" t="str">
        <f t="shared" si="0"/>
        <v> BBS 96 </v>
      </c>
      <c r="B22" s="10" t="str">
        <f t="shared" si="1"/>
        <v>I</v>
      </c>
      <c r="C22" s="11">
        <f t="shared" si="2"/>
        <v>48136.608999999997</v>
      </c>
      <c r="D22" s="16" t="str">
        <f t="shared" si="3"/>
        <v>vis</v>
      </c>
      <c r="E22" s="57">
        <f>VLOOKUP(C22,Active!C$21:E$973,3,FALSE)</f>
        <v>8301.0599475151703</v>
      </c>
      <c r="F22" s="10" t="s">
        <v>78</v>
      </c>
      <c r="G22" s="16" t="str">
        <f t="shared" si="4"/>
        <v>48136.609</v>
      </c>
      <c r="H22" s="11">
        <f t="shared" si="5"/>
        <v>8301</v>
      </c>
      <c r="I22" s="58" t="s">
        <v>168</v>
      </c>
      <c r="J22" s="59" t="s">
        <v>169</v>
      </c>
      <c r="K22" s="58">
        <v>8301</v>
      </c>
      <c r="L22" s="58" t="s">
        <v>170</v>
      </c>
      <c r="M22" s="59" t="s">
        <v>98</v>
      </c>
      <c r="N22" s="59"/>
      <c r="O22" s="60" t="s">
        <v>99</v>
      </c>
      <c r="P22" s="60" t="s">
        <v>171</v>
      </c>
    </row>
    <row r="23" spans="1:16" ht="12.75" customHeight="1" thickBot="1" x14ac:dyDescent="0.25">
      <c r="A23" s="11" t="str">
        <f t="shared" si="0"/>
        <v> BBS 99 </v>
      </c>
      <c r="B23" s="10" t="str">
        <f t="shared" si="1"/>
        <v>I</v>
      </c>
      <c r="C23" s="11">
        <f t="shared" si="2"/>
        <v>48621.241000000002</v>
      </c>
      <c r="D23" s="16" t="str">
        <f t="shared" si="3"/>
        <v>vis</v>
      </c>
      <c r="E23" s="57">
        <f>VLOOKUP(C23,Active!C$21:E$973,3,FALSE)</f>
        <v>8577.0563391832056</v>
      </c>
      <c r="F23" s="10" t="s">
        <v>78</v>
      </c>
      <c r="G23" s="16" t="str">
        <f t="shared" si="4"/>
        <v>48621.241</v>
      </c>
      <c r="H23" s="11">
        <f t="shared" si="5"/>
        <v>8577</v>
      </c>
      <c r="I23" s="58" t="s">
        <v>172</v>
      </c>
      <c r="J23" s="59" t="s">
        <v>173</v>
      </c>
      <c r="K23" s="58">
        <v>8577</v>
      </c>
      <c r="L23" s="58" t="s">
        <v>138</v>
      </c>
      <c r="M23" s="59" t="s">
        <v>98</v>
      </c>
      <c r="N23" s="59"/>
      <c r="O23" s="60" t="s">
        <v>99</v>
      </c>
      <c r="P23" s="60" t="s">
        <v>174</v>
      </c>
    </row>
    <row r="24" spans="1:16" ht="12.75" customHeight="1" thickBot="1" x14ac:dyDescent="0.25">
      <c r="A24" s="11" t="str">
        <f t="shared" si="0"/>
        <v> BBS 104 </v>
      </c>
      <c r="B24" s="10" t="str">
        <f t="shared" si="1"/>
        <v>I</v>
      </c>
      <c r="C24" s="11">
        <f t="shared" si="2"/>
        <v>49202.464999999997</v>
      </c>
      <c r="D24" s="16" t="str">
        <f t="shared" si="3"/>
        <v>vis</v>
      </c>
      <c r="E24" s="57">
        <f>VLOOKUP(C24,Active!C$21:E$973,3,FALSE)</f>
        <v>8908.0615694421649</v>
      </c>
      <c r="F24" s="10" t="s">
        <v>78</v>
      </c>
      <c r="G24" s="16" t="str">
        <f t="shared" si="4"/>
        <v>49202.465</v>
      </c>
      <c r="H24" s="11">
        <f t="shared" si="5"/>
        <v>8908</v>
      </c>
      <c r="I24" s="58" t="s">
        <v>175</v>
      </c>
      <c r="J24" s="59" t="s">
        <v>176</v>
      </c>
      <c r="K24" s="58">
        <v>8908</v>
      </c>
      <c r="L24" s="58" t="s">
        <v>177</v>
      </c>
      <c r="M24" s="59" t="s">
        <v>98</v>
      </c>
      <c r="N24" s="59"/>
      <c r="O24" s="60" t="s">
        <v>99</v>
      </c>
      <c r="P24" s="60" t="s">
        <v>178</v>
      </c>
    </row>
    <row r="25" spans="1:16" ht="12.75" customHeight="1" thickBot="1" x14ac:dyDescent="0.25">
      <c r="A25" s="11" t="str">
        <f t="shared" si="0"/>
        <v> BBS 107 </v>
      </c>
      <c r="B25" s="10" t="str">
        <f t="shared" si="1"/>
        <v>I</v>
      </c>
      <c r="C25" s="11">
        <f t="shared" si="2"/>
        <v>49511.504999999997</v>
      </c>
      <c r="D25" s="16" t="str">
        <f t="shared" si="3"/>
        <v>vis</v>
      </c>
      <c r="E25" s="57">
        <f>VLOOKUP(C25,Active!C$21:E$973,3,FALSE)</f>
        <v>9084.0588723051405</v>
      </c>
      <c r="F25" s="10" t="s">
        <v>78</v>
      </c>
      <c r="G25" s="16" t="str">
        <f t="shared" si="4"/>
        <v>49511.505</v>
      </c>
      <c r="H25" s="11">
        <f t="shared" si="5"/>
        <v>9084</v>
      </c>
      <c r="I25" s="58" t="s">
        <v>179</v>
      </c>
      <c r="J25" s="59" t="s">
        <v>180</v>
      </c>
      <c r="K25" s="58">
        <v>9084</v>
      </c>
      <c r="L25" s="58" t="s">
        <v>181</v>
      </c>
      <c r="M25" s="59" t="s">
        <v>98</v>
      </c>
      <c r="N25" s="59"/>
      <c r="O25" s="60" t="s">
        <v>99</v>
      </c>
      <c r="P25" s="60" t="s">
        <v>182</v>
      </c>
    </row>
    <row r="26" spans="1:16" ht="12.75" customHeight="1" thickBot="1" x14ac:dyDescent="0.25">
      <c r="A26" s="11" t="str">
        <f t="shared" si="0"/>
        <v> BBS 110 </v>
      </c>
      <c r="B26" s="10" t="str">
        <f t="shared" si="1"/>
        <v>I</v>
      </c>
      <c r="C26" s="11">
        <f t="shared" si="2"/>
        <v>49978.593000000001</v>
      </c>
      <c r="D26" s="16" t="str">
        <f t="shared" si="3"/>
        <v>vis</v>
      </c>
      <c r="E26" s="57">
        <f>VLOOKUP(C26,Active!C$21:E$973,3,FALSE)</f>
        <v>9350.0640114446087</v>
      </c>
      <c r="F26" s="10" t="s">
        <v>78</v>
      </c>
      <c r="G26" s="16" t="str">
        <f t="shared" si="4"/>
        <v>49978.593</v>
      </c>
      <c r="H26" s="11">
        <f t="shared" si="5"/>
        <v>9350</v>
      </c>
      <c r="I26" s="58" t="s">
        <v>183</v>
      </c>
      <c r="J26" s="59" t="s">
        <v>184</v>
      </c>
      <c r="K26" s="58">
        <v>9350</v>
      </c>
      <c r="L26" s="58" t="s">
        <v>185</v>
      </c>
      <c r="M26" s="59" t="s">
        <v>98</v>
      </c>
      <c r="N26" s="59"/>
      <c r="O26" s="60" t="s">
        <v>99</v>
      </c>
      <c r="P26" s="60" t="s">
        <v>186</v>
      </c>
    </row>
    <row r="27" spans="1:16" ht="12.75" customHeight="1" thickBot="1" x14ac:dyDescent="0.25">
      <c r="A27" s="11" t="str">
        <f t="shared" si="0"/>
        <v> BBS 115 </v>
      </c>
      <c r="B27" s="10" t="str">
        <f t="shared" si="1"/>
        <v>I</v>
      </c>
      <c r="C27" s="11">
        <f t="shared" si="2"/>
        <v>50598.445</v>
      </c>
      <c r="D27" s="16" t="str">
        <f t="shared" si="3"/>
        <v>vis</v>
      </c>
      <c r="E27" s="57">
        <f>VLOOKUP(C27,Active!C$21:E$973,3,FALSE)</f>
        <v>9703.0677655677664</v>
      </c>
      <c r="F27" s="10" t="s">
        <v>78</v>
      </c>
      <c r="G27" s="16" t="str">
        <f t="shared" si="4"/>
        <v>50598.445</v>
      </c>
      <c r="H27" s="11">
        <f t="shared" si="5"/>
        <v>9703</v>
      </c>
      <c r="I27" s="58" t="s">
        <v>187</v>
      </c>
      <c r="J27" s="59" t="s">
        <v>188</v>
      </c>
      <c r="K27" s="58">
        <v>9703</v>
      </c>
      <c r="L27" s="58" t="s">
        <v>189</v>
      </c>
      <c r="M27" s="59" t="s">
        <v>98</v>
      </c>
      <c r="N27" s="59"/>
      <c r="O27" s="60" t="s">
        <v>99</v>
      </c>
      <c r="P27" s="60" t="s">
        <v>190</v>
      </c>
    </row>
    <row r="28" spans="1:16" ht="12.75" customHeight="1" thickBot="1" x14ac:dyDescent="0.25">
      <c r="A28" s="11" t="str">
        <f t="shared" si="0"/>
        <v>OEJV 0074 </v>
      </c>
      <c r="B28" s="10" t="str">
        <f t="shared" si="1"/>
        <v>I</v>
      </c>
      <c r="C28" s="11">
        <f t="shared" si="2"/>
        <v>52468.528100000003</v>
      </c>
      <c r="D28" s="16" t="str">
        <f t="shared" si="3"/>
        <v>vis</v>
      </c>
      <c r="E28" s="57">
        <f>VLOOKUP(C28,Active!C$21:E$973,3,FALSE)</f>
        <v>10768.074178102166</v>
      </c>
      <c r="F28" s="10" t="s">
        <v>78</v>
      </c>
      <c r="G28" s="16" t="str">
        <f t="shared" si="4"/>
        <v>52468.52810</v>
      </c>
      <c r="H28" s="11">
        <f t="shared" si="5"/>
        <v>10768</v>
      </c>
      <c r="I28" s="58" t="s">
        <v>213</v>
      </c>
      <c r="J28" s="59" t="s">
        <v>214</v>
      </c>
      <c r="K28" s="58">
        <v>10768</v>
      </c>
      <c r="L28" s="58" t="s">
        <v>215</v>
      </c>
      <c r="M28" s="59" t="s">
        <v>216</v>
      </c>
      <c r="N28" s="59" t="s">
        <v>217</v>
      </c>
      <c r="O28" s="60" t="s">
        <v>218</v>
      </c>
      <c r="P28" s="61" t="s">
        <v>219</v>
      </c>
    </row>
    <row r="29" spans="1:16" ht="12.75" customHeight="1" thickBot="1" x14ac:dyDescent="0.25">
      <c r="A29" s="11" t="str">
        <f t="shared" si="0"/>
        <v> BBS 129 </v>
      </c>
      <c r="B29" s="10" t="str">
        <f t="shared" si="1"/>
        <v>I</v>
      </c>
      <c r="C29" s="11">
        <f t="shared" si="2"/>
        <v>52533.491999999998</v>
      </c>
      <c r="D29" s="16" t="str">
        <f t="shared" si="3"/>
        <v>vis</v>
      </c>
      <c r="E29" s="57">
        <f>VLOOKUP(C29,Active!C$21:E$973,3,FALSE)</f>
        <v>10805.070913746287</v>
      </c>
      <c r="F29" s="10" t="s">
        <v>78</v>
      </c>
      <c r="G29" s="16" t="str">
        <f t="shared" si="4"/>
        <v>52533.492</v>
      </c>
      <c r="H29" s="11">
        <f t="shared" si="5"/>
        <v>10805</v>
      </c>
      <c r="I29" s="58" t="s">
        <v>224</v>
      </c>
      <c r="J29" s="59" t="s">
        <v>225</v>
      </c>
      <c r="K29" s="58">
        <v>10805</v>
      </c>
      <c r="L29" s="58" t="s">
        <v>226</v>
      </c>
      <c r="M29" s="59" t="s">
        <v>98</v>
      </c>
      <c r="N29" s="59"/>
      <c r="O29" s="60" t="s">
        <v>99</v>
      </c>
      <c r="P29" s="60" t="s">
        <v>227</v>
      </c>
    </row>
    <row r="30" spans="1:16" ht="12.75" customHeight="1" thickBot="1" x14ac:dyDescent="0.25">
      <c r="A30" s="11" t="str">
        <f t="shared" si="0"/>
        <v> BBS 129 </v>
      </c>
      <c r="B30" s="10" t="str">
        <f t="shared" si="1"/>
        <v>II</v>
      </c>
      <c r="C30" s="11">
        <f t="shared" si="2"/>
        <v>52592.3151</v>
      </c>
      <c r="D30" s="16" t="str">
        <f t="shared" si="3"/>
        <v>vis</v>
      </c>
      <c r="E30" s="57">
        <f>VLOOKUP(C30,Active!C$21:E$973,3,FALSE)</f>
        <v>10838.570483206679</v>
      </c>
      <c r="F30" s="10" t="s">
        <v>78</v>
      </c>
      <c r="G30" s="16" t="str">
        <f t="shared" si="4"/>
        <v>52592.3151</v>
      </c>
      <c r="H30" s="11">
        <f t="shared" si="5"/>
        <v>10838.5</v>
      </c>
      <c r="I30" s="58" t="s">
        <v>228</v>
      </c>
      <c r="J30" s="59" t="s">
        <v>229</v>
      </c>
      <c r="K30" s="58">
        <v>10838.5</v>
      </c>
      <c r="L30" s="58" t="s">
        <v>230</v>
      </c>
      <c r="M30" s="59" t="s">
        <v>202</v>
      </c>
      <c r="N30" s="59" t="s">
        <v>203</v>
      </c>
      <c r="O30" s="60" t="s">
        <v>212</v>
      </c>
      <c r="P30" s="60" t="s">
        <v>227</v>
      </c>
    </row>
    <row r="31" spans="1:16" ht="12.75" customHeight="1" thickBot="1" x14ac:dyDescent="0.25">
      <c r="A31" s="11" t="str">
        <f t="shared" si="0"/>
        <v> BBS 130 </v>
      </c>
      <c r="B31" s="10" t="str">
        <f t="shared" si="1"/>
        <v>I</v>
      </c>
      <c r="C31" s="11">
        <f t="shared" si="2"/>
        <v>52856.593999999997</v>
      </c>
      <c r="D31" s="16" t="str">
        <f t="shared" si="3"/>
        <v>vis</v>
      </c>
      <c r="E31" s="57">
        <f>VLOOKUP(C31,Active!C$21:E$973,3,FALSE)</f>
        <v>10989.076481147376</v>
      </c>
      <c r="F31" s="10" t="s">
        <v>78</v>
      </c>
      <c r="G31" s="16" t="str">
        <f t="shared" si="4"/>
        <v>52856.594</v>
      </c>
      <c r="H31" s="11">
        <f t="shared" si="5"/>
        <v>10989</v>
      </c>
      <c r="I31" s="58" t="s">
        <v>231</v>
      </c>
      <c r="J31" s="59" t="s">
        <v>232</v>
      </c>
      <c r="K31" s="58">
        <v>10989</v>
      </c>
      <c r="L31" s="58" t="s">
        <v>233</v>
      </c>
      <c r="M31" s="59" t="s">
        <v>98</v>
      </c>
      <c r="N31" s="59"/>
      <c r="O31" s="60" t="s">
        <v>99</v>
      </c>
      <c r="P31" s="60" t="s">
        <v>234</v>
      </c>
    </row>
    <row r="32" spans="1:16" ht="12.75" customHeight="1" thickBot="1" x14ac:dyDescent="0.25">
      <c r="A32" s="11" t="str">
        <f t="shared" si="0"/>
        <v>BAVM 173 </v>
      </c>
      <c r="B32" s="10" t="str">
        <f t="shared" si="1"/>
        <v>II</v>
      </c>
      <c r="C32" s="11">
        <f t="shared" si="2"/>
        <v>53303.480499999998</v>
      </c>
      <c r="D32" s="16" t="str">
        <f t="shared" si="3"/>
        <v>vis</v>
      </c>
      <c r="E32" s="57">
        <f>VLOOKUP(C32,Active!C$21:E$973,3,FALSE)</f>
        <v>11243.576929910885</v>
      </c>
      <c r="F32" s="10" t="s">
        <v>78</v>
      </c>
      <c r="G32" s="16" t="str">
        <f t="shared" si="4"/>
        <v>53303.4805</v>
      </c>
      <c r="H32" s="11">
        <f t="shared" si="5"/>
        <v>11243.5</v>
      </c>
      <c r="I32" s="58" t="s">
        <v>235</v>
      </c>
      <c r="J32" s="59" t="s">
        <v>236</v>
      </c>
      <c r="K32" s="58">
        <v>11243.5</v>
      </c>
      <c r="L32" s="58" t="s">
        <v>237</v>
      </c>
      <c r="M32" s="59" t="s">
        <v>202</v>
      </c>
      <c r="N32" s="59" t="s">
        <v>238</v>
      </c>
      <c r="O32" s="60" t="s">
        <v>239</v>
      </c>
      <c r="P32" s="61" t="s">
        <v>240</v>
      </c>
    </row>
    <row r="33" spans="1:16" ht="12.75" customHeight="1" thickBot="1" x14ac:dyDescent="0.25">
      <c r="A33" s="11" t="str">
        <f t="shared" si="0"/>
        <v>IBVS 5603 </v>
      </c>
      <c r="B33" s="10" t="str">
        <f t="shared" si="1"/>
        <v>I</v>
      </c>
      <c r="C33" s="11">
        <f t="shared" si="2"/>
        <v>53360.550300000003</v>
      </c>
      <c r="D33" s="16" t="str">
        <f t="shared" si="3"/>
        <v>vis</v>
      </c>
      <c r="E33" s="57">
        <f>VLOOKUP(C33,Active!C$21:E$973,3,FALSE)</f>
        <v>11276.078000564943</v>
      </c>
      <c r="F33" s="10" t="s">
        <v>78</v>
      </c>
      <c r="G33" s="16" t="str">
        <f t="shared" si="4"/>
        <v>53360.5503</v>
      </c>
      <c r="H33" s="11">
        <f t="shared" si="5"/>
        <v>11276</v>
      </c>
      <c r="I33" s="58" t="s">
        <v>241</v>
      </c>
      <c r="J33" s="59" t="s">
        <v>242</v>
      </c>
      <c r="K33" s="58" t="s">
        <v>243</v>
      </c>
      <c r="L33" s="58" t="s">
        <v>244</v>
      </c>
      <c r="M33" s="59" t="s">
        <v>202</v>
      </c>
      <c r="N33" s="59" t="s">
        <v>203</v>
      </c>
      <c r="O33" s="60" t="s">
        <v>245</v>
      </c>
      <c r="P33" s="61" t="s">
        <v>246</v>
      </c>
    </row>
    <row r="34" spans="1:16" ht="12.75" customHeight="1" thickBot="1" x14ac:dyDescent="0.25">
      <c r="A34" s="11" t="str">
        <f t="shared" si="0"/>
        <v>OEJV 0003 </v>
      </c>
      <c r="B34" s="10" t="str">
        <f t="shared" si="1"/>
        <v>I</v>
      </c>
      <c r="C34" s="11">
        <f t="shared" si="2"/>
        <v>53620.434999999998</v>
      </c>
      <c r="D34" s="16" t="str">
        <f t="shared" si="3"/>
        <v>vis</v>
      </c>
      <c r="E34" s="57">
        <f>VLOOKUP(C34,Active!C$21:E$973,3,FALSE)</f>
        <v>11424.081515499425</v>
      </c>
      <c r="F34" s="10" t="s">
        <v>78</v>
      </c>
      <c r="G34" s="16" t="str">
        <f t="shared" si="4"/>
        <v>53620.435</v>
      </c>
      <c r="H34" s="11">
        <f t="shared" si="5"/>
        <v>11424</v>
      </c>
      <c r="I34" s="58" t="s">
        <v>247</v>
      </c>
      <c r="J34" s="59" t="s">
        <v>248</v>
      </c>
      <c r="K34" s="58" t="s">
        <v>249</v>
      </c>
      <c r="L34" s="58" t="s">
        <v>250</v>
      </c>
      <c r="M34" s="59" t="s">
        <v>98</v>
      </c>
      <c r="N34" s="59"/>
      <c r="O34" s="60" t="s">
        <v>99</v>
      </c>
      <c r="P34" s="61" t="s">
        <v>251</v>
      </c>
    </row>
    <row r="35" spans="1:16" ht="12.75" customHeight="1" thickBot="1" x14ac:dyDescent="0.25">
      <c r="A35" s="11" t="str">
        <f t="shared" si="0"/>
        <v>IBVS 6093 </v>
      </c>
      <c r="B35" s="10" t="str">
        <f t="shared" si="1"/>
        <v>I</v>
      </c>
      <c r="C35" s="11">
        <f t="shared" si="2"/>
        <v>56519.500800000002</v>
      </c>
      <c r="D35" s="16" t="str">
        <f t="shared" si="3"/>
        <v>vis</v>
      </c>
      <c r="E35" s="57">
        <f>VLOOKUP(C35,Active!C$21:E$973,3,FALSE)</f>
        <v>13075.090322198534</v>
      </c>
      <c r="F35" s="10" t="s">
        <v>78</v>
      </c>
      <c r="G35" s="16" t="str">
        <f t="shared" si="4"/>
        <v>56519.5008</v>
      </c>
      <c r="H35" s="11">
        <f t="shared" si="5"/>
        <v>13075</v>
      </c>
      <c r="I35" s="58" t="s">
        <v>262</v>
      </c>
      <c r="J35" s="59" t="s">
        <v>263</v>
      </c>
      <c r="K35" s="58" t="s">
        <v>264</v>
      </c>
      <c r="L35" s="58" t="s">
        <v>265</v>
      </c>
      <c r="M35" s="59" t="s">
        <v>216</v>
      </c>
      <c r="N35" s="59" t="s">
        <v>78</v>
      </c>
      <c r="O35" s="60" t="s">
        <v>204</v>
      </c>
      <c r="P35" s="61" t="s">
        <v>266</v>
      </c>
    </row>
    <row r="36" spans="1:16" ht="12.75" customHeight="1" thickBot="1" x14ac:dyDescent="0.25">
      <c r="A36" s="11" t="str">
        <f t="shared" si="0"/>
        <v>BAVM 234 </v>
      </c>
      <c r="B36" s="10" t="str">
        <f t="shared" si="1"/>
        <v>I</v>
      </c>
      <c r="C36" s="11">
        <f t="shared" si="2"/>
        <v>56600.276400000002</v>
      </c>
      <c r="D36" s="16" t="str">
        <f t="shared" si="3"/>
        <v>vis</v>
      </c>
      <c r="E36" s="57">
        <f>VLOOKUP(C36,Active!C$21:E$973,3,FALSE)</f>
        <v>13121.09177099849</v>
      </c>
      <c r="F36" s="10" t="s">
        <v>78</v>
      </c>
      <c r="G36" s="16" t="str">
        <f t="shared" si="4"/>
        <v>56600.2764</v>
      </c>
      <c r="H36" s="11">
        <f t="shared" si="5"/>
        <v>13121</v>
      </c>
      <c r="I36" s="58" t="s">
        <v>267</v>
      </c>
      <c r="J36" s="59" t="s">
        <v>268</v>
      </c>
      <c r="K36" s="58" t="s">
        <v>269</v>
      </c>
      <c r="L36" s="58" t="s">
        <v>270</v>
      </c>
      <c r="M36" s="59" t="s">
        <v>216</v>
      </c>
      <c r="N36" s="59" t="s">
        <v>238</v>
      </c>
      <c r="O36" s="60" t="s">
        <v>239</v>
      </c>
      <c r="P36" s="61" t="s">
        <v>271</v>
      </c>
    </row>
    <row r="37" spans="1:16" ht="12.75" customHeight="1" thickBot="1" x14ac:dyDescent="0.25">
      <c r="A37" s="11" t="str">
        <f t="shared" si="0"/>
        <v> RIA 8.232 </v>
      </c>
      <c r="B37" s="10" t="str">
        <f t="shared" si="1"/>
        <v>I</v>
      </c>
      <c r="C37" s="11">
        <f t="shared" si="2"/>
        <v>33295.336000000003</v>
      </c>
      <c r="D37" s="16" t="str">
        <f t="shared" si="3"/>
        <v>vis</v>
      </c>
      <c r="E37" s="57">
        <f>VLOOKUP(C37,Active!C$21:E$973,3,FALSE)</f>
        <v>-150.99810015854587</v>
      </c>
      <c r="F37" s="10" t="s">
        <v>78</v>
      </c>
      <c r="G37" s="16" t="str">
        <f t="shared" si="4"/>
        <v>33295.336</v>
      </c>
      <c r="H37" s="11">
        <f t="shared" si="5"/>
        <v>-151</v>
      </c>
      <c r="I37" s="58" t="s">
        <v>80</v>
      </c>
      <c r="J37" s="59" t="s">
        <v>81</v>
      </c>
      <c r="K37" s="58">
        <v>-151</v>
      </c>
      <c r="L37" s="58" t="s">
        <v>82</v>
      </c>
      <c r="M37" s="59" t="s">
        <v>83</v>
      </c>
      <c r="N37" s="59"/>
      <c r="O37" s="60" t="s">
        <v>84</v>
      </c>
      <c r="P37" s="60" t="s">
        <v>85</v>
      </c>
    </row>
    <row r="38" spans="1:16" ht="12.75" customHeight="1" thickBot="1" x14ac:dyDescent="0.25">
      <c r="A38" s="11" t="str">
        <f t="shared" si="0"/>
        <v> RIA 8.232 </v>
      </c>
      <c r="B38" s="10" t="str">
        <f t="shared" si="1"/>
        <v>I</v>
      </c>
      <c r="C38" s="11">
        <f t="shared" si="2"/>
        <v>33560.483</v>
      </c>
      <c r="D38" s="16" t="str">
        <f t="shared" si="3"/>
        <v>vis</v>
      </c>
      <c r="E38" s="57">
        <f>VLOOKUP(C38,Active!C$21:E$973,3,FALSE)</f>
        <v>2.2779873530783053E-3</v>
      </c>
      <c r="F38" s="10" t="s">
        <v>78</v>
      </c>
      <c r="G38" s="16" t="str">
        <f t="shared" si="4"/>
        <v>33560.483</v>
      </c>
      <c r="H38" s="11">
        <f t="shared" si="5"/>
        <v>0</v>
      </c>
      <c r="I38" s="58" t="s">
        <v>86</v>
      </c>
      <c r="J38" s="59" t="s">
        <v>87</v>
      </c>
      <c r="K38" s="58">
        <v>0</v>
      </c>
      <c r="L38" s="58" t="s">
        <v>88</v>
      </c>
      <c r="M38" s="59" t="s">
        <v>83</v>
      </c>
      <c r="N38" s="59"/>
      <c r="O38" s="60" t="s">
        <v>84</v>
      </c>
      <c r="P38" s="60" t="s">
        <v>85</v>
      </c>
    </row>
    <row r="39" spans="1:16" ht="12.75" customHeight="1" thickBot="1" x14ac:dyDescent="0.25">
      <c r="A39" s="11" t="str">
        <f t="shared" si="0"/>
        <v> RIA 8.232 </v>
      </c>
      <c r="B39" s="10" t="str">
        <f t="shared" si="1"/>
        <v>I</v>
      </c>
      <c r="C39" s="11">
        <f t="shared" si="2"/>
        <v>34605.262999999999</v>
      </c>
      <c r="D39" s="16" t="str">
        <f t="shared" si="3"/>
        <v>vis</v>
      </c>
      <c r="E39" s="57">
        <f>VLOOKUP(C39,Active!C$21:E$973,3,FALSE)</f>
        <v>595.00118455342317</v>
      </c>
      <c r="F39" s="10" t="s">
        <v>78</v>
      </c>
      <c r="G39" s="16" t="str">
        <f t="shared" si="4"/>
        <v>34605.263</v>
      </c>
      <c r="H39" s="11">
        <f t="shared" si="5"/>
        <v>595</v>
      </c>
      <c r="I39" s="58" t="s">
        <v>89</v>
      </c>
      <c r="J39" s="59" t="s">
        <v>90</v>
      </c>
      <c r="K39" s="58">
        <v>595</v>
      </c>
      <c r="L39" s="58" t="s">
        <v>91</v>
      </c>
      <c r="M39" s="59" t="s">
        <v>83</v>
      </c>
      <c r="N39" s="59"/>
      <c r="O39" s="60" t="s">
        <v>84</v>
      </c>
      <c r="P39" s="60" t="s">
        <v>85</v>
      </c>
    </row>
    <row r="40" spans="1:16" ht="12.75" customHeight="1" thickBot="1" x14ac:dyDescent="0.25">
      <c r="A40" s="11" t="str">
        <f t="shared" si="0"/>
        <v> RIA 8.232 </v>
      </c>
      <c r="B40" s="10" t="str">
        <f t="shared" si="1"/>
        <v>I</v>
      </c>
      <c r="C40" s="11">
        <f t="shared" si="2"/>
        <v>34712.366999999998</v>
      </c>
      <c r="D40" s="16" t="str">
        <f t="shared" si="3"/>
        <v>vis</v>
      </c>
      <c r="E40" s="57">
        <f>VLOOKUP(C40,Active!C$21:E$973,3,FALSE)</f>
        <v>655.99657390702112</v>
      </c>
      <c r="F40" s="10" t="s">
        <v>78</v>
      </c>
      <c r="G40" s="16" t="str">
        <f t="shared" si="4"/>
        <v>34712.367</v>
      </c>
      <c r="H40" s="11">
        <f t="shared" si="5"/>
        <v>656</v>
      </c>
      <c r="I40" s="58" t="s">
        <v>92</v>
      </c>
      <c r="J40" s="59" t="s">
        <v>93</v>
      </c>
      <c r="K40" s="58">
        <v>656</v>
      </c>
      <c r="L40" s="58" t="s">
        <v>94</v>
      </c>
      <c r="M40" s="59" t="s">
        <v>83</v>
      </c>
      <c r="N40" s="59"/>
      <c r="O40" s="60" t="s">
        <v>84</v>
      </c>
      <c r="P40" s="60" t="s">
        <v>85</v>
      </c>
    </row>
    <row r="41" spans="1:16" ht="12.75" customHeight="1" thickBot="1" x14ac:dyDescent="0.25">
      <c r="A41" s="11" t="str">
        <f t="shared" si="0"/>
        <v> BRNO 28 </v>
      </c>
      <c r="B41" s="10" t="str">
        <f t="shared" si="1"/>
        <v>I</v>
      </c>
      <c r="C41" s="11">
        <f t="shared" si="2"/>
        <v>46705.5</v>
      </c>
      <c r="D41" s="16" t="str">
        <f t="shared" si="3"/>
        <v>vis</v>
      </c>
      <c r="E41" s="57">
        <f>VLOOKUP(C41,Active!C$21:E$973,3,FALSE)</f>
        <v>7486.0478969620763</v>
      </c>
      <c r="F41" s="10" t="s">
        <v>78</v>
      </c>
      <c r="G41" s="16" t="str">
        <f t="shared" si="4"/>
        <v>46705.500</v>
      </c>
      <c r="H41" s="11">
        <f t="shared" si="5"/>
        <v>7486</v>
      </c>
      <c r="I41" s="58" t="s">
        <v>111</v>
      </c>
      <c r="J41" s="59" t="s">
        <v>112</v>
      </c>
      <c r="K41" s="58">
        <v>7486</v>
      </c>
      <c r="L41" s="58" t="s">
        <v>113</v>
      </c>
      <c r="M41" s="59" t="s">
        <v>98</v>
      </c>
      <c r="N41" s="59"/>
      <c r="O41" s="60" t="s">
        <v>114</v>
      </c>
      <c r="P41" s="60" t="s">
        <v>115</v>
      </c>
    </row>
    <row r="42" spans="1:16" ht="12.75" customHeight="1" thickBot="1" x14ac:dyDescent="0.25">
      <c r="A42" s="11" t="str">
        <f t="shared" si="0"/>
        <v> BRNO 28 </v>
      </c>
      <c r="B42" s="10" t="str">
        <f t="shared" si="1"/>
        <v>I</v>
      </c>
      <c r="C42" s="11">
        <f t="shared" si="2"/>
        <v>46705.506000000001</v>
      </c>
      <c r="D42" s="16" t="str">
        <f t="shared" si="3"/>
        <v>vis</v>
      </c>
      <c r="E42" s="57">
        <f>VLOOKUP(C42,Active!C$21:E$973,3,FALSE)</f>
        <v>7486.0513139431059</v>
      </c>
      <c r="F42" s="10" t="s">
        <v>78</v>
      </c>
      <c r="G42" s="16" t="str">
        <f t="shared" si="4"/>
        <v>46705.506</v>
      </c>
      <c r="H42" s="11">
        <f t="shared" si="5"/>
        <v>7486</v>
      </c>
      <c r="I42" s="58" t="s">
        <v>116</v>
      </c>
      <c r="J42" s="59" t="s">
        <v>117</v>
      </c>
      <c r="K42" s="58">
        <v>7486</v>
      </c>
      <c r="L42" s="58" t="s">
        <v>118</v>
      </c>
      <c r="M42" s="59" t="s">
        <v>98</v>
      </c>
      <c r="N42" s="59"/>
      <c r="O42" s="60" t="s">
        <v>119</v>
      </c>
      <c r="P42" s="60" t="s">
        <v>115</v>
      </c>
    </row>
    <row r="43" spans="1:16" ht="12.75" customHeight="1" thickBot="1" x14ac:dyDescent="0.25">
      <c r="A43" s="11" t="str">
        <f t="shared" si="0"/>
        <v> BRNO 28 </v>
      </c>
      <c r="B43" s="10" t="str">
        <f t="shared" si="1"/>
        <v>I</v>
      </c>
      <c r="C43" s="11">
        <f t="shared" si="2"/>
        <v>46705.506000000001</v>
      </c>
      <c r="D43" s="16" t="str">
        <f t="shared" si="3"/>
        <v>vis</v>
      </c>
      <c r="E43" s="57">
        <f>VLOOKUP(C43,Active!C$21:E$973,3,FALSE)</f>
        <v>7486.0513139431059</v>
      </c>
      <c r="F43" s="10" t="s">
        <v>78</v>
      </c>
      <c r="G43" s="16" t="str">
        <f t="shared" si="4"/>
        <v>46705.506</v>
      </c>
      <c r="H43" s="11">
        <f t="shared" si="5"/>
        <v>7486</v>
      </c>
      <c r="I43" s="58" t="s">
        <v>116</v>
      </c>
      <c r="J43" s="59" t="s">
        <v>117</v>
      </c>
      <c r="K43" s="58">
        <v>7486</v>
      </c>
      <c r="L43" s="58" t="s">
        <v>118</v>
      </c>
      <c r="M43" s="59" t="s">
        <v>98</v>
      </c>
      <c r="N43" s="59"/>
      <c r="O43" s="60" t="s">
        <v>120</v>
      </c>
      <c r="P43" s="60" t="s">
        <v>115</v>
      </c>
    </row>
    <row r="44" spans="1:16" ht="12.75" customHeight="1" thickBot="1" x14ac:dyDescent="0.25">
      <c r="A44" s="11" t="str">
        <f t="shared" si="0"/>
        <v> BRNO 30 </v>
      </c>
      <c r="B44" s="10" t="str">
        <f t="shared" si="1"/>
        <v>I</v>
      </c>
      <c r="C44" s="11">
        <f t="shared" si="2"/>
        <v>47734.472999999998</v>
      </c>
      <c r="D44" s="16" t="str">
        <f t="shared" si="3"/>
        <v>vis</v>
      </c>
      <c r="E44" s="57">
        <f>VLOOKUP(C44,Active!C$21:E$973,3,FALSE)</f>
        <v>8072.0447670074527</v>
      </c>
      <c r="F44" s="10" t="s">
        <v>78</v>
      </c>
      <c r="G44" s="16" t="str">
        <f t="shared" si="4"/>
        <v>47734.473</v>
      </c>
      <c r="H44" s="11">
        <f t="shared" si="5"/>
        <v>8072</v>
      </c>
      <c r="I44" s="58" t="s">
        <v>140</v>
      </c>
      <c r="J44" s="59" t="s">
        <v>141</v>
      </c>
      <c r="K44" s="58">
        <v>8072</v>
      </c>
      <c r="L44" s="58" t="s">
        <v>103</v>
      </c>
      <c r="M44" s="59" t="s">
        <v>98</v>
      </c>
      <c r="N44" s="59"/>
      <c r="O44" s="60" t="s">
        <v>142</v>
      </c>
      <c r="P44" s="60" t="s">
        <v>143</v>
      </c>
    </row>
    <row r="45" spans="1:16" ht="12.75" customHeight="1" thickBot="1" x14ac:dyDescent="0.25">
      <c r="A45" s="11" t="str">
        <f t="shared" si="0"/>
        <v>BAVM 56 </v>
      </c>
      <c r="B45" s="10" t="str">
        <f t="shared" si="1"/>
        <v>I</v>
      </c>
      <c r="C45" s="11">
        <f t="shared" si="2"/>
        <v>47734.474000000002</v>
      </c>
      <c r="D45" s="16" t="str">
        <f t="shared" si="3"/>
        <v>vis</v>
      </c>
      <c r="E45" s="57">
        <f>VLOOKUP(C45,Active!C$21:E$973,3,FALSE)</f>
        <v>8072.0453365042931</v>
      </c>
      <c r="F45" s="10" t="s">
        <v>78</v>
      </c>
      <c r="G45" s="16" t="str">
        <f t="shared" si="4"/>
        <v>47734.474</v>
      </c>
      <c r="H45" s="11">
        <f t="shared" si="5"/>
        <v>8072</v>
      </c>
      <c r="I45" s="58" t="s">
        <v>144</v>
      </c>
      <c r="J45" s="59" t="s">
        <v>145</v>
      </c>
      <c r="K45" s="58">
        <v>8072</v>
      </c>
      <c r="L45" s="58" t="s">
        <v>146</v>
      </c>
      <c r="M45" s="59" t="s">
        <v>98</v>
      </c>
      <c r="N45" s="59"/>
      <c r="O45" s="60" t="s">
        <v>147</v>
      </c>
      <c r="P45" s="61" t="s">
        <v>148</v>
      </c>
    </row>
    <row r="46" spans="1:16" ht="12.75" customHeight="1" thickBot="1" x14ac:dyDescent="0.25">
      <c r="A46" s="11" t="str">
        <f t="shared" si="0"/>
        <v> BRNO 30 </v>
      </c>
      <c r="B46" s="10" t="str">
        <f t="shared" si="1"/>
        <v>I</v>
      </c>
      <c r="C46" s="11">
        <f t="shared" si="2"/>
        <v>47734.474000000002</v>
      </c>
      <c r="D46" s="16" t="str">
        <f t="shared" si="3"/>
        <v>vis</v>
      </c>
      <c r="E46" s="57">
        <f>VLOOKUP(C46,Active!C$21:E$973,3,FALSE)</f>
        <v>8072.0453365042931</v>
      </c>
      <c r="F46" s="10" t="s">
        <v>78</v>
      </c>
      <c r="G46" s="16" t="str">
        <f t="shared" si="4"/>
        <v>47734.474</v>
      </c>
      <c r="H46" s="11">
        <f t="shared" si="5"/>
        <v>8072</v>
      </c>
      <c r="I46" s="58" t="s">
        <v>144</v>
      </c>
      <c r="J46" s="59" t="s">
        <v>145</v>
      </c>
      <c r="K46" s="58">
        <v>8072</v>
      </c>
      <c r="L46" s="58" t="s">
        <v>146</v>
      </c>
      <c r="M46" s="59" t="s">
        <v>98</v>
      </c>
      <c r="N46" s="59"/>
      <c r="O46" s="60" t="s">
        <v>149</v>
      </c>
      <c r="P46" s="60" t="s">
        <v>143</v>
      </c>
    </row>
    <row r="47" spans="1:16" ht="12.75" customHeight="1" thickBot="1" x14ac:dyDescent="0.25">
      <c r="A47" s="11" t="str">
        <f t="shared" si="0"/>
        <v> BRNO 30 </v>
      </c>
      <c r="B47" s="10" t="str">
        <f t="shared" si="1"/>
        <v>I</v>
      </c>
      <c r="C47" s="11">
        <f t="shared" si="2"/>
        <v>47734.48</v>
      </c>
      <c r="D47" s="16" t="str">
        <f t="shared" si="3"/>
        <v>vis</v>
      </c>
      <c r="E47" s="57">
        <f>VLOOKUP(C47,Active!C$21:E$973,3,FALSE)</f>
        <v>8072.0487534853228</v>
      </c>
      <c r="F47" s="10" t="s">
        <v>78</v>
      </c>
      <c r="G47" s="16" t="str">
        <f t="shared" si="4"/>
        <v>47734.480</v>
      </c>
      <c r="H47" s="11">
        <f t="shared" si="5"/>
        <v>8072</v>
      </c>
      <c r="I47" s="58" t="s">
        <v>150</v>
      </c>
      <c r="J47" s="59" t="s">
        <v>151</v>
      </c>
      <c r="K47" s="58">
        <v>8072</v>
      </c>
      <c r="L47" s="58" t="s">
        <v>130</v>
      </c>
      <c r="M47" s="59" t="s">
        <v>98</v>
      </c>
      <c r="N47" s="59"/>
      <c r="O47" s="60" t="s">
        <v>152</v>
      </c>
      <c r="P47" s="60" t="s">
        <v>143</v>
      </c>
    </row>
    <row r="48" spans="1:16" ht="12.75" customHeight="1" thickBot="1" x14ac:dyDescent="0.25">
      <c r="A48" s="11" t="str">
        <f t="shared" si="0"/>
        <v> BRNO 30 </v>
      </c>
      <c r="B48" s="10" t="str">
        <f t="shared" si="1"/>
        <v>I</v>
      </c>
      <c r="C48" s="11">
        <f t="shared" si="2"/>
        <v>47734.48</v>
      </c>
      <c r="D48" s="16" t="str">
        <f t="shared" si="3"/>
        <v>vis</v>
      </c>
      <c r="E48" s="57">
        <f>VLOOKUP(C48,Active!C$21:E$973,3,FALSE)</f>
        <v>8072.0487534853228</v>
      </c>
      <c r="F48" s="10" t="s">
        <v>78</v>
      </c>
      <c r="G48" s="16" t="str">
        <f t="shared" si="4"/>
        <v>47734.480</v>
      </c>
      <c r="H48" s="11">
        <f t="shared" si="5"/>
        <v>8072</v>
      </c>
      <c r="I48" s="58" t="s">
        <v>150</v>
      </c>
      <c r="J48" s="59" t="s">
        <v>151</v>
      </c>
      <c r="K48" s="58">
        <v>8072</v>
      </c>
      <c r="L48" s="58" t="s">
        <v>130</v>
      </c>
      <c r="M48" s="59" t="s">
        <v>98</v>
      </c>
      <c r="N48" s="59"/>
      <c r="O48" s="60" t="s">
        <v>119</v>
      </c>
      <c r="P48" s="60" t="s">
        <v>143</v>
      </c>
    </row>
    <row r="49" spans="1:16" ht="12.75" customHeight="1" thickBot="1" x14ac:dyDescent="0.25">
      <c r="A49" s="11" t="str">
        <f t="shared" si="0"/>
        <v> BRNO 30 </v>
      </c>
      <c r="B49" s="10" t="str">
        <f t="shared" si="1"/>
        <v>I</v>
      </c>
      <c r="C49" s="11">
        <f t="shared" si="2"/>
        <v>47734.482000000004</v>
      </c>
      <c r="D49" s="16" t="str">
        <f t="shared" si="3"/>
        <v>vis</v>
      </c>
      <c r="E49" s="57">
        <f>VLOOKUP(C49,Active!C$21:E$973,3,FALSE)</f>
        <v>8072.0498924789999</v>
      </c>
      <c r="F49" s="10" t="s">
        <v>78</v>
      </c>
      <c r="G49" s="16" t="str">
        <f t="shared" si="4"/>
        <v>47734.482</v>
      </c>
      <c r="H49" s="11">
        <f t="shared" si="5"/>
        <v>8072</v>
      </c>
      <c r="I49" s="58" t="s">
        <v>153</v>
      </c>
      <c r="J49" s="59" t="s">
        <v>154</v>
      </c>
      <c r="K49" s="58">
        <v>8072</v>
      </c>
      <c r="L49" s="58" t="s">
        <v>106</v>
      </c>
      <c r="M49" s="59" t="s">
        <v>98</v>
      </c>
      <c r="N49" s="59"/>
      <c r="O49" s="60" t="s">
        <v>155</v>
      </c>
      <c r="P49" s="60" t="s">
        <v>143</v>
      </c>
    </row>
    <row r="50" spans="1:16" ht="12.75" customHeight="1" thickBot="1" x14ac:dyDescent="0.25">
      <c r="A50" s="11" t="str">
        <f t="shared" si="0"/>
        <v> BRNO 30 </v>
      </c>
      <c r="B50" s="10" t="str">
        <f t="shared" si="1"/>
        <v>I</v>
      </c>
      <c r="C50" s="11">
        <f t="shared" si="2"/>
        <v>47850.377999999997</v>
      </c>
      <c r="D50" s="16" t="str">
        <f t="shared" si="3"/>
        <v>vis</v>
      </c>
      <c r="E50" s="57">
        <f>VLOOKUP(C50,Active!C$21:E$973,3,FALSE)</f>
        <v>8138.05229803364</v>
      </c>
      <c r="F50" s="10" t="s">
        <v>78</v>
      </c>
      <c r="G50" s="16" t="str">
        <f t="shared" si="4"/>
        <v>47850.378</v>
      </c>
      <c r="H50" s="11">
        <f t="shared" si="5"/>
        <v>8138</v>
      </c>
      <c r="I50" s="58" t="s">
        <v>160</v>
      </c>
      <c r="J50" s="59" t="s">
        <v>161</v>
      </c>
      <c r="K50" s="58">
        <v>8138</v>
      </c>
      <c r="L50" s="58" t="s">
        <v>162</v>
      </c>
      <c r="M50" s="59" t="s">
        <v>98</v>
      </c>
      <c r="N50" s="59"/>
      <c r="O50" s="60" t="s">
        <v>163</v>
      </c>
      <c r="P50" s="60" t="s">
        <v>143</v>
      </c>
    </row>
    <row r="51" spans="1:16" ht="12.75" customHeight="1" thickBot="1" x14ac:dyDescent="0.25">
      <c r="A51" s="11" t="str">
        <f t="shared" si="0"/>
        <v> BBS 127 </v>
      </c>
      <c r="B51" s="10" t="str">
        <f t="shared" si="1"/>
        <v>II</v>
      </c>
      <c r="C51" s="11">
        <f t="shared" si="2"/>
        <v>51115.572</v>
      </c>
      <c r="D51" s="16" t="str">
        <f t="shared" si="3"/>
        <v>vis</v>
      </c>
      <c r="E51" s="57">
        <f>VLOOKUP(C51,Active!C$21:E$973,3,FALSE)</f>
        <v>9997.5699569915996</v>
      </c>
      <c r="F51" s="10" t="s">
        <v>78</v>
      </c>
      <c r="G51" s="16" t="str">
        <f t="shared" si="4"/>
        <v>51115.572</v>
      </c>
      <c r="H51" s="11">
        <f t="shared" si="5"/>
        <v>9997.5</v>
      </c>
      <c r="I51" s="58" t="s">
        <v>191</v>
      </c>
      <c r="J51" s="59" t="s">
        <v>192</v>
      </c>
      <c r="K51" s="58">
        <v>9997.5</v>
      </c>
      <c r="L51" s="58" t="s">
        <v>193</v>
      </c>
      <c r="M51" s="59" t="s">
        <v>98</v>
      </c>
      <c r="N51" s="59"/>
      <c r="O51" s="60" t="s">
        <v>99</v>
      </c>
      <c r="P51" s="60" t="s">
        <v>194</v>
      </c>
    </row>
    <row r="52" spans="1:16" ht="12.75" customHeight="1" thickBot="1" x14ac:dyDescent="0.25">
      <c r="A52" s="11" t="str">
        <f t="shared" si="0"/>
        <v> BBS 121 </v>
      </c>
      <c r="B52" s="10" t="str">
        <f t="shared" si="1"/>
        <v>I</v>
      </c>
      <c r="C52" s="11">
        <f t="shared" si="2"/>
        <v>51404.398999999998</v>
      </c>
      <c r="D52" s="16" t="str">
        <f t="shared" si="3"/>
        <v>vis</v>
      </c>
      <c r="E52" s="57">
        <f>VLOOKUP(C52,Active!C$21:E$973,3,FALSE)</f>
        <v>10162.056020264974</v>
      </c>
      <c r="F52" s="10" t="s">
        <v>78</v>
      </c>
      <c r="G52" s="16" t="str">
        <f t="shared" si="4"/>
        <v>51404.399</v>
      </c>
      <c r="H52" s="11">
        <f t="shared" si="5"/>
        <v>10162</v>
      </c>
      <c r="I52" s="58" t="s">
        <v>195</v>
      </c>
      <c r="J52" s="59" t="s">
        <v>196</v>
      </c>
      <c r="K52" s="58">
        <v>10162</v>
      </c>
      <c r="L52" s="58" t="s">
        <v>197</v>
      </c>
      <c r="M52" s="59" t="s">
        <v>98</v>
      </c>
      <c r="N52" s="59"/>
      <c r="O52" s="60" t="s">
        <v>99</v>
      </c>
      <c r="P52" s="60" t="s">
        <v>198</v>
      </c>
    </row>
    <row r="53" spans="1:16" ht="12.75" customHeight="1" thickBot="1" x14ac:dyDescent="0.25">
      <c r="A53" s="11" t="str">
        <f t="shared" si="0"/>
        <v> BBS 126 </v>
      </c>
      <c r="B53" s="10" t="str">
        <f t="shared" si="1"/>
        <v>I</v>
      </c>
      <c r="C53" s="11">
        <f t="shared" si="2"/>
        <v>52094.511400000003</v>
      </c>
      <c r="D53" s="16" t="str">
        <f t="shared" si="3"/>
        <v>vis</v>
      </c>
      <c r="E53" s="57">
        <f>VLOOKUP(C53,Active!C$21:E$973,3,FALSE)</f>
        <v>10555.07285003554</v>
      </c>
      <c r="F53" s="10" t="s">
        <v>78</v>
      </c>
      <c r="G53" s="16" t="str">
        <f t="shared" si="4"/>
        <v>52094.5114</v>
      </c>
      <c r="H53" s="11">
        <f t="shared" si="5"/>
        <v>10555</v>
      </c>
      <c r="I53" s="58" t="s">
        <v>199</v>
      </c>
      <c r="J53" s="59" t="s">
        <v>200</v>
      </c>
      <c r="K53" s="58">
        <v>10555</v>
      </c>
      <c r="L53" s="58" t="s">
        <v>201</v>
      </c>
      <c r="M53" s="59" t="s">
        <v>202</v>
      </c>
      <c r="N53" s="59" t="s">
        <v>203</v>
      </c>
      <c r="O53" s="60" t="s">
        <v>204</v>
      </c>
      <c r="P53" s="60" t="s">
        <v>205</v>
      </c>
    </row>
    <row r="54" spans="1:16" ht="12.75" customHeight="1" thickBot="1" x14ac:dyDescent="0.25">
      <c r="A54" s="11" t="str">
        <f t="shared" si="0"/>
        <v> BBS 126 </v>
      </c>
      <c r="B54" s="10" t="str">
        <f t="shared" si="1"/>
        <v>I</v>
      </c>
      <c r="C54" s="11">
        <f t="shared" si="2"/>
        <v>52196.354200000002</v>
      </c>
      <c r="D54" s="16" t="str">
        <f t="shared" si="3"/>
        <v>vis</v>
      </c>
      <c r="E54" s="57">
        <f>VLOOKUP(C54,Active!C$21:E$973,3,FALSE)</f>
        <v>10613.072002624243</v>
      </c>
      <c r="F54" s="10" t="s">
        <v>78</v>
      </c>
      <c r="G54" s="16" t="str">
        <f t="shared" si="4"/>
        <v>52196.3542</v>
      </c>
      <c r="H54" s="11">
        <f t="shared" si="5"/>
        <v>10613</v>
      </c>
      <c r="I54" s="58" t="s">
        <v>206</v>
      </c>
      <c r="J54" s="59" t="s">
        <v>207</v>
      </c>
      <c r="K54" s="58">
        <v>10613</v>
      </c>
      <c r="L54" s="58" t="s">
        <v>208</v>
      </c>
      <c r="M54" s="59" t="s">
        <v>202</v>
      </c>
      <c r="N54" s="59" t="s">
        <v>203</v>
      </c>
      <c r="O54" s="60" t="s">
        <v>204</v>
      </c>
      <c r="P54" s="60" t="s">
        <v>205</v>
      </c>
    </row>
    <row r="55" spans="1:16" ht="12.75" customHeight="1" thickBot="1" x14ac:dyDescent="0.25">
      <c r="A55" s="11" t="str">
        <f t="shared" si="0"/>
        <v> BBS 127 </v>
      </c>
      <c r="B55" s="10" t="str">
        <f t="shared" si="1"/>
        <v>II</v>
      </c>
      <c r="C55" s="11">
        <f t="shared" si="2"/>
        <v>52218.303500000002</v>
      </c>
      <c r="D55" s="16" t="str">
        <f t="shared" si="3"/>
        <v>vis</v>
      </c>
      <c r="E55" s="57">
        <f>VLOOKUP(C55,Active!C$21:E$973,3,FALSE)</f>
        <v>10625.572059573928</v>
      </c>
      <c r="F55" s="10" t="s">
        <v>78</v>
      </c>
      <c r="G55" s="16" t="str">
        <f t="shared" si="4"/>
        <v>52218.3035</v>
      </c>
      <c r="H55" s="11">
        <f t="shared" si="5"/>
        <v>10625.5</v>
      </c>
      <c r="I55" s="58" t="s">
        <v>209</v>
      </c>
      <c r="J55" s="59" t="s">
        <v>210</v>
      </c>
      <c r="K55" s="58">
        <v>10625.5</v>
      </c>
      <c r="L55" s="58" t="s">
        <v>211</v>
      </c>
      <c r="M55" s="59" t="s">
        <v>202</v>
      </c>
      <c r="N55" s="59" t="s">
        <v>203</v>
      </c>
      <c r="O55" s="60" t="s">
        <v>212</v>
      </c>
      <c r="P55" s="60" t="s">
        <v>194</v>
      </c>
    </row>
    <row r="56" spans="1:16" ht="12.75" customHeight="1" thickBot="1" x14ac:dyDescent="0.25">
      <c r="A56" s="11" t="str">
        <f t="shared" si="0"/>
        <v> BBS 128 </v>
      </c>
      <c r="B56" s="10" t="str">
        <f t="shared" si="1"/>
        <v>I</v>
      </c>
      <c r="C56" s="11">
        <f t="shared" si="2"/>
        <v>52475.548999999999</v>
      </c>
      <c r="D56" s="16" t="str">
        <f t="shared" si="3"/>
        <v>vis</v>
      </c>
      <c r="E56" s="57">
        <f>VLOOKUP(C56,Active!C$21:E$973,3,FALSE)</f>
        <v>10772.072558453156</v>
      </c>
      <c r="F56" s="10" t="s">
        <v>78</v>
      </c>
      <c r="G56" s="16" t="str">
        <f t="shared" si="4"/>
        <v>52475.549</v>
      </c>
      <c r="H56" s="11">
        <f t="shared" si="5"/>
        <v>10772</v>
      </c>
      <c r="I56" s="58" t="s">
        <v>220</v>
      </c>
      <c r="J56" s="59" t="s">
        <v>221</v>
      </c>
      <c r="K56" s="58">
        <v>10772</v>
      </c>
      <c r="L56" s="58" t="s">
        <v>222</v>
      </c>
      <c r="M56" s="59" t="s">
        <v>98</v>
      </c>
      <c r="N56" s="59"/>
      <c r="O56" s="60" t="s">
        <v>99</v>
      </c>
      <c r="P56" s="60" t="s">
        <v>223</v>
      </c>
    </row>
    <row r="57" spans="1:16" ht="12.75" customHeight="1" thickBot="1" x14ac:dyDescent="0.25">
      <c r="A57" s="11" t="str">
        <f t="shared" si="0"/>
        <v>BAVM 212 </v>
      </c>
      <c r="B57" s="10" t="str">
        <f t="shared" si="1"/>
        <v>I</v>
      </c>
      <c r="C57" s="11">
        <f t="shared" si="2"/>
        <v>55051.529699999999</v>
      </c>
      <c r="D57" s="16" t="str">
        <f t="shared" si="3"/>
        <v>vis</v>
      </c>
      <c r="E57" s="57">
        <f>VLOOKUP(C57,Active!C$21:E$973,3,FALSE)</f>
        <v>12239.085422247736</v>
      </c>
      <c r="F57" s="10" t="s">
        <v>78</v>
      </c>
      <c r="G57" s="16" t="str">
        <f t="shared" si="4"/>
        <v>55051.5297</v>
      </c>
      <c r="H57" s="11">
        <f t="shared" si="5"/>
        <v>12239</v>
      </c>
      <c r="I57" s="58" t="s">
        <v>252</v>
      </c>
      <c r="J57" s="59" t="s">
        <v>253</v>
      </c>
      <c r="K57" s="58" t="s">
        <v>254</v>
      </c>
      <c r="L57" s="58" t="s">
        <v>255</v>
      </c>
      <c r="M57" s="59" t="s">
        <v>216</v>
      </c>
      <c r="N57" s="59" t="s">
        <v>238</v>
      </c>
      <c r="O57" s="60" t="s">
        <v>239</v>
      </c>
      <c r="P57" s="61" t="s">
        <v>256</v>
      </c>
    </row>
    <row r="58" spans="1:16" ht="12.75" customHeight="1" thickBot="1" x14ac:dyDescent="0.25">
      <c r="A58" s="11" t="str">
        <f t="shared" si="0"/>
        <v>BAVM 225 </v>
      </c>
      <c r="B58" s="10" t="str">
        <f t="shared" si="1"/>
        <v>I</v>
      </c>
      <c r="C58" s="11">
        <f t="shared" si="2"/>
        <v>55850.486499999999</v>
      </c>
      <c r="D58" s="16" t="str">
        <f t="shared" si="3"/>
        <v>vis</v>
      </c>
      <c r="E58" s="57">
        <f>VLOOKUP(C58,Active!C$21:E$973,3,FALSE)</f>
        <v>12694.088793669018</v>
      </c>
      <c r="F58" s="10" t="s">
        <v>78</v>
      </c>
      <c r="G58" s="16" t="str">
        <f t="shared" si="4"/>
        <v>55850.4865</v>
      </c>
      <c r="H58" s="11">
        <f t="shared" si="5"/>
        <v>12694</v>
      </c>
      <c r="I58" s="58" t="s">
        <v>257</v>
      </c>
      <c r="J58" s="59" t="s">
        <v>258</v>
      </c>
      <c r="K58" s="58" t="s">
        <v>259</v>
      </c>
      <c r="L58" s="58" t="s">
        <v>260</v>
      </c>
      <c r="M58" s="59" t="s">
        <v>216</v>
      </c>
      <c r="N58" s="59" t="s">
        <v>238</v>
      </c>
      <c r="O58" s="60" t="s">
        <v>239</v>
      </c>
      <c r="P58" s="61" t="s">
        <v>261</v>
      </c>
    </row>
    <row r="59" spans="1:16" x14ac:dyDescent="0.2">
      <c r="B59" s="10"/>
      <c r="E59" s="57"/>
      <c r="F59" s="10"/>
    </row>
    <row r="60" spans="1:16" x14ac:dyDescent="0.2">
      <c r="B60" s="10"/>
      <c r="E60" s="57"/>
      <c r="F60" s="10"/>
    </row>
    <row r="61" spans="1:16" x14ac:dyDescent="0.2">
      <c r="B61" s="10"/>
      <c r="E61" s="57"/>
      <c r="F61" s="10"/>
    </row>
    <row r="62" spans="1:16" x14ac:dyDescent="0.2">
      <c r="B62" s="10"/>
      <c r="E62" s="57"/>
      <c r="F62" s="10"/>
    </row>
    <row r="63" spans="1:16" x14ac:dyDescent="0.2">
      <c r="B63" s="10"/>
      <c r="E63" s="57"/>
      <c r="F63" s="10"/>
    </row>
    <row r="64" spans="1:16" x14ac:dyDescent="0.2">
      <c r="B64" s="10"/>
      <c r="E64" s="57"/>
      <c r="F64" s="10"/>
    </row>
    <row r="65" spans="2:6" x14ac:dyDescent="0.2">
      <c r="B65" s="10"/>
      <c r="E65" s="57"/>
      <c r="F65" s="10"/>
    </row>
    <row r="66" spans="2:6" x14ac:dyDescent="0.2">
      <c r="B66" s="10"/>
      <c r="E66" s="57"/>
      <c r="F66" s="10"/>
    </row>
    <row r="67" spans="2:6" x14ac:dyDescent="0.2">
      <c r="B67" s="10"/>
      <c r="E67" s="57"/>
      <c r="F67" s="10"/>
    </row>
    <row r="68" spans="2:6" x14ac:dyDescent="0.2">
      <c r="B68" s="10"/>
      <c r="E68" s="57"/>
      <c r="F68" s="10"/>
    </row>
    <row r="69" spans="2:6" x14ac:dyDescent="0.2">
      <c r="B69" s="10"/>
      <c r="E69" s="57"/>
      <c r="F69" s="10"/>
    </row>
    <row r="70" spans="2:6" x14ac:dyDescent="0.2">
      <c r="B70" s="10"/>
      <c r="E70" s="57"/>
      <c r="F70" s="10"/>
    </row>
    <row r="71" spans="2:6" x14ac:dyDescent="0.2">
      <c r="B71" s="10"/>
      <c r="E71" s="57"/>
      <c r="F71" s="10"/>
    </row>
    <row r="72" spans="2:6" x14ac:dyDescent="0.2">
      <c r="B72" s="10"/>
      <c r="E72" s="57"/>
      <c r="F72" s="10"/>
    </row>
    <row r="73" spans="2:6" x14ac:dyDescent="0.2">
      <c r="B73" s="10"/>
      <c r="E73" s="57"/>
      <c r="F73" s="10"/>
    </row>
    <row r="74" spans="2:6" x14ac:dyDescent="0.2">
      <c r="B74" s="10"/>
      <c r="E74" s="57"/>
      <c r="F74" s="10"/>
    </row>
    <row r="75" spans="2:6" x14ac:dyDescent="0.2">
      <c r="B75" s="10"/>
      <c r="E75" s="57"/>
      <c r="F75" s="10"/>
    </row>
    <row r="76" spans="2:6" x14ac:dyDescent="0.2">
      <c r="B76" s="10"/>
      <c r="E76" s="57"/>
      <c r="F76" s="10"/>
    </row>
    <row r="77" spans="2:6" x14ac:dyDescent="0.2">
      <c r="B77" s="10"/>
      <c r="E77" s="57"/>
      <c r="F77" s="10"/>
    </row>
    <row r="78" spans="2:6" x14ac:dyDescent="0.2">
      <c r="B78" s="10"/>
      <c r="E78" s="57"/>
      <c r="F78" s="10"/>
    </row>
    <row r="79" spans="2:6" x14ac:dyDescent="0.2">
      <c r="B79" s="10"/>
      <c r="E79" s="57"/>
      <c r="F79" s="10"/>
    </row>
    <row r="80" spans="2:6" x14ac:dyDescent="0.2">
      <c r="B80" s="10"/>
      <c r="E80" s="57"/>
      <c r="F80" s="10"/>
    </row>
    <row r="81" spans="2:6" x14ac:dyDescent="0.2">
      <c r="B81" s="10"/>
      <c r="E81" s="57"/>
      <c r="F81" s="10"/>
    </row>
    <row r="82" spans="2:6" x14ac:dyDescent="0.2">
      <c r="B82" s="10"/>
      <c r="E82" s="57"/>
      <c r="F82" s="10"/>
    </row>
    <row r="83" spans="2:6" x14ac:dyDescent="0.2">
      <c r="B83" s="10"/>
      <c r="E83" s="57"/>
      <c r="F83" s="10"/>
    </row>
    <row r="84" spans="2:6" x14ac:dyDescent="0.2">
      <c r="B84" s="10"/>
      <c r="F84" s="10"/>
    </row>
    <row r="85" spans="2:6" x14ac:dyDescent="0.2">
      <c r="B85" s="10"/>
      <c r="F85" s="10"/>
    </row>
    <row r="86" spans="2:6" x14ac:dyDescent="0.2">
      <c r="B86" s="10"/>
      <c r="F86" s="10"/>
    </row>
    <row r="87" spans="2:6" x14ac:dyDescent="0.2">
      <c r="B87" s="10"/>
      <c r="F87" s="10"/>
    </row>
    <row r="88" spans="2:6" x14ac:dyDescent="0.2">
      <c r="B88" s="10"/>
      <c r="F88" s="10"/>
    </row>
    <row r="89" spans="2:6" x14ac:dyDescent="0.2">
      <c r="B89" s="10"/>
      <c r="F89" s="10"/>
    </row>
    <row r="90" spans="2:6" x14ac:dyDescent="0.2">
      <c r="B90" s="10"/>
      <c r="F90" s="10"/>
    </row>
    <row r="91" spans="2:6" x14ac:dyDescent="0.2">
      <c r="B91" s="10"/>
      <c r="F91" s="10"/>
    </row>
    <row r="92" spans="2:6" x14ac:dyDescent="0.2">
      <c r="B92" s="10"/>
      <c r="F92" s="10"/>
    </row>
    <row r="93" spans="2:6" x14ac:dyDescent="0.2">
      <c r="B93" s="10"/>
      <c r="F93" s="10"/>
    </row>
    <row r="94" spans="2:6" x14ac:dyDescent="0.2">
      <c r="B94" s="10"/>
      <c r="F94" s="10"/>
    </row>
    <row r="95" spans="2:6" x14ac:dyDescent="0.2">
      <c r="B95" s="10"/>
      <c r="F95" s="10"/>
    </row>
    <row r="96" spans="2:6" x14ac:dyDescent="0.2">
      <c r="B96" s="10"/>
      <c r="F96" s="10"/>
    </row>
    <row r="97" spans="2:6" x14ac:dyDescent="0.2">
      <c r="B97" s="10"/>
      <c r="F97" s="10"/>
    </row>
    <row r="98" spans="2:6" x14ac:dyDescent="0.2">
      <c r="B98" s="10"/>
      <c r="F98" s="10"/>
    </row>
    <row r="99" spans="2:6" x14ac:dyDescent="0.2">
      <c r="B99" s="10"/>
      <c r="F99" s="10"/>
    </row>
    <row r="100" spans="2:6" x14ac:dyDescent="0.2">
      <c r="B100" s="10"/>
      <c r="F100" s="10"/>
    </row>
    <row r="101" spans="2:6" x14ac:dyDescent="0.2">
      <c r="B101" s="10"/>
      <c r="F101" s="10"/>
    </row>
    <row r="102" spans="2:6" x14ac:dyDescent="0.2">
      <c r="B102" s="10"/>
      <c r="F102" s="10"/>
    </row>
    <row r="103" spans="2:6" x14ac:dyDescent="0.2">
      <c r="B103" s="10"/>
      <c r="F103" s="10"/>
    </row>
    <row r="104" spans="2:6" x14ac:dyDescent="0.2">
      <c r="B104" s="10"/>
      <c r="F104" s="10"/>
    </row>
    <row r="105" spans="2:6" x14ac:dyDescent="0.2">
      <c r="B105" s="10"/>
      <c r="F105" s="10"/>
    </row>
    <row r="106" spans="2:6" x14ac:dyDescent="0.2">
      <c r="B106" s="10"/>
      <c r="F106" s="10"/>
    </row>
    <row r="107" spans="2:6" x14ac:dyDescent="0.2">
      <c r="B107" s="10"/>
      <c r="F107" s="10"/>
    </row>
    <row r="108" spans="2:6" x14ac:dyDescent="0.2">
      <c r="B108" s="10"/>
      <c r="F108" s="10"/>
    </row>
    <row r="109" spans="2:6" x14ac:dyDescent="0.2">
      <c r="B109" s="10"/>
      <c r="F109" s="10"/>
    </row>
    <row r="110" spans="2:6" x14ac:dyDescent="0.2">
      <c r="B110" s="10"/>
      <c r="F110" s="10"/>
    </row>
    <row r="111" spans="2:6" x14ac:dyDescent="0.2">
      <c r="B111" s="10"/>
      <c r="F111" s="10"/>
    </row>
    <row r="112" spans="2:6" x14ac:dyDescent="0.2">
      <c r="B112" s="10"/>
      <c r="F112" s="10"/>
    </row>
    <row r="113" spans="2:6" x14ac:dyDescent="0.2">
      <c r="B113" s="10"/>
      <c r="F113" s="10"/>
    </row>
    <row r="114" spans="2:6" x14ac:dyDescent="0.2">
      <c r="B114" s="10"/>
      <c r="F114" s="10"/>
    </row>
    <row r="115" spans="2:6" x14ac:dyDescent="0.2">
      <c r="B115" s="10"/>
      <c r="F115" s="10"/>
    </row>
    <row r="116" spans="2:6" x14ac:dyDescent="0.2">
      <c r="B116" s="10"/>
      <c r="F116" s="10"/>
    </row>
    <row r="117" spans="2:6" x14ac:dyDescent="0.2">
      <c r="B117" s="10"/>
      <c r="F117" s="10"/>
    </row>
    <row r="118" spans="2:6" x14ac:dyDescent="0.2">
      <c r="B118" s="10"/>
      <c r="F118" s="10"/>
    </row>
    <row r="119" spans="2:6" x14ac:dyDescent="0.2">
      <c r="B119" s="10"/>
      <c r="F119" s="10"/>
    </row>
    <row r="120" spans="2:6" x14ac:dyDescent="0.2">
      <c r="B120" s="10"/>
      <c r="F120" s="10"/>
    </row>
    <row r="121" spans="2:6" x14ac:dyDescent="0.2">
      <c r="B121" s="10"/>
      <c r="F121" s="10"/>
    </row>
    <row r="122" spans="2:6" x14ac:dyDescent="0.2">
      <c r="B122" s="10"/>
      <c r="F122" s="10"/>
    </row>
    <row r="123" spans="2:6" x14ac:dyDescent="0.2">
      <c r="B123" s="10"/>
      <c r="F123" s="10"/>
    </row>
    <row r="124" spans="2:6" x14ac:dyDescent="0.2">
      <c r="B124" s="10"/>
      <c r="F124" s="10"/>
    </row>
    <row r="125" spans="2:6" x14ac:dyDescent="0.2">
      <c r="B125" s="10"/>
      <c r="F125" s="10"/>
    </row>
    <row r="126" spans="2:6" x14ac:dyDescent="0.2">
      <c r="B126" s="10"/>
      <c r="F126" s="10"/>
    </row>
    <row r="127" spans="2:6" x14ac:dyDescent="0.2">
      <c r="B127" s="10"/>
      <c r="F127" s="10"/>
    </row>
    <row r="128" spans="2:6" x14ac:dyDescent="0.2">
      <c r="B128" s="10"/>
      <c r="F128" s="10"/>
    </row>
    <row r="129" spans="2:6" x14ac:dyDescent="0.2">
      <c r="B129" s="10"/>
      <c r="F129" s="10"/>
    </row>
    <row r="130" spans="2:6" x14ac:dyDescent="0.2">
      <c r="B130" s="10"/>
      <c r="F130" s="10"/>
    </row>
    <row r="131" spans="2:6" x14ac:dyDescent="0.2">
      <c r="B131" s="10"/>
      <c r="F131" s="10"/>
    </row>
    <row r="132" spans="2:6" x14ac:dyDescent="0.2">
      <c r="B132" s="10"/>
      <c r="F132" s="10"/>
    </row>
    <row r="133" spans="2:6" x14ac:dyDescent="0.2">
      <c r="B133" s="10"/>
      <c r="F133" s="10"/>
    </row>
    <row r="134" spans="2:6" x14ac:dyDescent="0.2">
      <c r="B134" s="10"/>
      <c r="F134" s="10"/>
    </row>
    <row r="135" spans="2:6" x14ac:dyDescent="0.2">
      <c r="B135" s="10"/>
      <c r="F135" s="10"/>
    </row>
    <row r="136" spans="2:6" x14ac:dyDescent="0.2">
      <c r="B136" s="10"/>
      <c r="F136" s="10"/>
    </row>
    <row r="137" spans="2:6" x14ac:dyDescent="0.2">
      <c r="B137" s="10"/>
      <c r="F137" s="10"/>
    </row>
    <row r="138" spans="2:6" x14ac:dyDescent="0.2">
      <c r="B138" s="10"/>
      <c r="F138" s="10"/>
    </row>
    <row r="139" spans="2:6" x14ac:dyDescent="0.2">
      <c r="B139" s="10"/>
      <c r="F139" s="10"/>
    </row>
    <row r="140" spans="2:6" x14ac:dyDescent="0.2">
      <c r="B140" s="10"/>
      <c r="F140" s="10"/>
    </row>
    <row r="141" spans="2:6" x14ac:dyDescent="0.2">
      <c r="B141" s="10"/>
      <c r="F141" s="10"/>
    </row>
    <row r="142" spans="2:6" x14ac:dyDescent="0.2">
      <c r="B142" s="10"/>
      <c r="F142" s="10"/>
    </row>
    <row r="143" spans="2:6" x14ac:dyDescent="0.2">
      <c r="B143" s="10"/>
      <c r="F143" s="10"/>
    </row>
    <row r="144" spans="2:6" x14ac:dyDescent="0.2">
      <c r="B144" s="10"/>
      <c r="F144" s="10"/>
    </row>
    <row r="145" spans="2:6" x14ac:dyDescent="0.2">
      <c r="B145" s="10"/>
      <c r="F145" s="10"/>
    </row>
    <row r="146" spans="2:6" x14ac:dyDescent="0.2">
      <c r="B146" s="10"/>
      <c r="F146" s="10"/>
    </row>
    <row r="147" spans="2:6" x14ac:dyDescent="0.2">
      <c r="B147" s="10"/>
      <c r="F147" s="10"/>
    </row>
    <row r="148" spans="2:6" x14ac:dyDescent="0.2">
      <c r="B148" s="10"/>
      <c r="F148" s="10"/>
    </row>
    <row r="149" spans="2:6" x14ac:dyDescent="0.2">
      <c r="B149" s="10"/>
      <c r="F149" s="10"/>
    </row>
    <row r="150" spans="2:6" x14ac:dyDescent="0.2">
      <c r="B150" s="10"/>
      <c r="F150" s="10"/>
    </row>
    <row r="151" spans="2:6" x14ac:dyDescent="0.2">
      <c r="B151" s="10"/>
      <c r="F151" s="10"/>
    </row>
    <row r="152" spans="2:6" x14ac:dyDescent="0.2">
      <c r="B152" s="10"/>
      <c r="F152" s="10"/>
    </row>
    <row r="153" spans="2:6" x14ac:dyDescent="0.2">
      <c r="B153" s="10"/>
      <c r="F153" s="10"/>
    </row>
    <row r="154" spans="2:6" x14ac:dyDescent="0.2">
      <c r="B154" s="10"/>
      <c r="F154" s="10"/>
    </row>
    <row r="155" spans="2:6" x14ac:dyDescent="0.2">
      <c r="B155" s="10"/>
      <c r="F155" s="10"/>
    </row>
    <row r="156" spans="2:6" x14ac:dyDescent="0.2">
      <c r="B156" s="10"/>
      <c r="F156" s="10"/>
    </row>
    <row r="157" spans="2:6" x14ac:dyDescent="0.2">
      <c r="B157" s="10"/>
      <c r="F157" s="10"/>
    </row>
    <row r="158" spans="2:6" x14ac:dyDescent="0.2">
      <c r="B158" s="10"/>
      <c r="F158" s="10"/>
    </row>
    <row r="159" spans="2:6" x14ac:dyDescent="0.2">
      <c r="B159" s="10"/>
      <c r="F159" s="10"/>
    </row>
    <row r="160" spans="2:6" x14ac:dyDescent="0.2">
      <c r="B160" s="10"/>
      <c r="F160" s="10"/>
    </row>
    <row r="161" spans="2:6" x14ac:dyDescent="0.2">
      <c r="B161" s="10"/>
      <c r="F161" s="10"/>
    </row>
    <row r="162" spans="2:6" x14ac:dyDescent="0.2">
      <c r="B162" s="10"/>
      <c r="F162" s="10"/>
    </row>
    <row r="163" spans="2:6" x14ac:dyDescent="0.2">
      <c r="B163" s="10"/>
      <c r="F163" s="10"/>
    </row>
    <row r="164" spans="2:6" x14ac:dyDescent="0.2">
      <c r="B164" s="10"/>
      <c r="F164" s="10"/>
    </row>
    <row r="165" spans="2:6" x14ac:dyDescent="0.2">
      <c r="B165" s="10"/>
      <c r="F165" s="10"/>
    </row>
    <row r="166" spans="2:6" x14ac:dyDescent="0.2">
      <c r="B166" s="10"/>
      <c r="F166" s="10"/>
    </row>
    <row r="167" spans="2:6" x14ac:dyDescent="0.2">
      <c r="B167" s="10"/>
      <c r="F167" s="10"/>
    </row>
    <row r="168" spans="2:6" x14ac:dyDescent="0.2">
      <c r="B168" s="10"/>
      <c r="F168" s="10"/>
    </row>
    <row r="169" spans="2:6" x14ac:dyDescent="0.2">
      <c r="B169" s="10"/>
      <c r="F169" s="10"/>
    </row>
    <row r="170" spans="2:6" x14ac:dyDescent="0.2">
      <c r="B170" s="10"/>
      <c r="F170" s="10"/>
    </row>
    <row r="171" spans="2:6" x14ac:dyDescent="0.2">
      <c r="B171" s="10"/>
      <c r="F171" s="10"/>
    </row>
    <row r="172" spans="2:6" x14ac:dyDescent="0.2">
      <c r="B172" s="10"/>
      <c r="F172" s="10"/>
    </row>
    <row r="173" spans="2:6" x14ac:dyDescent="0.2">
      <c r="B173" s="10"/>
      <c r="F173" s="10"/>
    </row>
    <row r="174" spans="2:6" x14ac:dyDescent="0.2">
      <c r="B174" s="10"/>
      <c r="F174" s="10"/>
    </row>
    <row r="175" spans="2:6" x14ac:dyDescent="0.2">
      <c r="B175" s="10"/>
      <c r="F175" s="10"/>
    </row>
    <row r="176" spans="2:6" x14ac:dyDescent="0.2">
      <c r="B176" s="10"/>
      <c r="F176" s="10"/>
    </row>
    <row r="177" spans="2:6" x14ac:dyDescent="0.2">
      <c r="B177" s="10"/>
      <c r="F177" s="10"/>
    </row>
    <row r="178" spans="2:6" x14ac:dyDescent="0.2">
      <c r="B178" s="10"/>
      <c r="F178" s="10"/>
    </row>
    <row r="179" spans="2:6" x14ac:dyDescent="0.2">
      <c r="B179" s="10"/>
      <c r="F179" s="10"/>
    </row>
    <row r="180" spans="2:6" x14ac:dyDescent="0.2">
      <c r="B180" s="10"/>
      <c r="F180" s="10"/>
    </row>
    <row r="181" spans="2:6" x14ac:dyDescent="0.2">
      <c r="B181" s="10"/>
      <c r="F181" s="10"/>
    </row>
    <row r="182" spans="2:6" x14ac:dyDescent="0.2">
      <c r="B182" s="10"/>
      <c r="F182" s="10"/>
    </row>
    <row r="183" spans="2:6" x14ac:dyDescent="0.2">
      <c r="B183" s="10"/>
      <c r="F183" s="10"/>
    </row>
    <row r="184" spans="2:6" x14ac:dyDescent="0.2">
      <c r="B184" s="10"/>
      <c r="F184" s="10"/>
    </row>
    <row r="185" spans="2:6" x14ac:dyDescent="0.2">
      <c r="B185" s="10"/>
      <c r="F185" s="10"/>
    </row>
    <row r="186" spans="2:6" x14ac:dyDescent="0.2">
      <c r="B186" s="10"/>
      <c r="F186" s="10"/>
    </row>
    <row r="187" spans="2:6" x14ac:dyDescent="0.2">
      <c r="B187" s="10"/>
      <c r="F187" s="10"/>
    </row>
    <row r="188" spans="2:6" x14ac:dyDescent="0.2">
      <c r="B188" s="10"/>
      <c r="F188" s="10"/>
    </row>
    <row r="189" spans="2:6" x14ac:dyDescent="0.2">
      <c r="B189" s="10"/>
      <c r="F189" s="10"/>
    </row>
    <row r="190" spans="2:6" x14ac:dyDescent="0.2">
      <c r="B190" s="10"/>
      <c r="F190" s="10"/>
    </row>
    <row r="191" spans="2:6" x14ac:dyDescent="0.2">
      <c r="B191" s="10"/>
      <c r="F191" s="10"/>
    </row>
    <row r="192" spans="2:6" x14ac:dyDescent="0.2">
      <c r="B192" s="10"/>
      <c r="F192" s="10"/>
    </row>
    <row r="193" spans="2:6" x14ac:dyDescent="0.2">
      <c r="B193" s="10"/>
      <c r="F193" s="10"/>
    </row>
    <row r="194" spans="2:6" x14ac:dyDescent="0.2">
      <c r="B194" s="10"/>
      <c r="F194" s="10"/>
    </row>
    <row r="195" spans="2:6" x14ac:dyDescent="0.2">
      <c r="B195" s="10"/>
      <c r="F195" s="10"/>
    </row>
    <row r="196" spans="2:6" x14ac:dyDescent="0.2">
      <c r="B196" s="10"/>
      <c r="F196" s="10"/>
    </row>
    <row r="197" spans="2:6" x14ac:dyDescent="0.2">
      <c r="B197" s="10"/>
      <c r="F197" s="10"/>
    </row>
    <row r="198" spans="2:6" x14ac:dyDescent="0.2">
      <c r="B198" s="10"/>
      <c r="F198" s="10"/>
    </row>
    <row r="199" spans="2:6" x14ac:dyDescent="0.2">
      <c r="B199" s="10"/>
      <c r="F199" s="10"/>
    </row>
    <row r="200" spans="2:6" x14ac:dyDescent="0.2">
      <c r="B200" s="10"/>
      <c r="F200" s="10"/>
    </row>
    <row r="201" spans="2:6" x14ac:dyDescent="0.2">
      <c r="B201" s="10"/>
      <c r="F201" s="10"/>
    </row>
    <row r="202" spans="2:6" x14ac:dyDescent="0.2">
      <c r="B202" s="10"/>
      <c r="F202" s="10"/>
    </row>
    <row r="203" spans="2:6" x14ac:dyDescent="0.2">
      <c r="B203" s="10"/>
      <c r="F203" s="10"/>
    </row>
    <row r="204" spans="2:6" x14ac:dyDescent="0.2">
      <c r="B204" s="10"/>
      <c r="F204" s="10"/>
    </row>
    <row r="205" spans="2:6" x14ac:dyDescent="0.2">
      <c r="B205" s="10"/>
      <c r="F205" s="10"/>
    </row>
    <row r="206" spans="2:6" x14ac:dyDescent="0.2">
      <c r="B206" s="10"/>
      <c r="F206" s="10"/>
    </row>
    <row r="207" spans="2:6" x14ac:dyDescent="0.2">
      <c r="B207" s="10"/>
      <c r="F207" s="10"/>
    </row>
    <row r="208" spans="2: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  <row r="769" spans="2:6" x14ac:dyDescent="0.2">
      <c r="B769" s="10"/>
      <c r="F769" s="10"/>
    </row>
    <row r="770" spans="2:6" x14ac:dyDescent="0.2">
      <c r="B770" s="10"/>
      <c r="F770" s="10"/>
    </row>
    <row r="771" spans="2:6" x14ac:dyDescent="0.2">
      <c r="B771" s="10"/>
      <c r="F771" s="10"/>
    </row>
    <row r="772" spans="2:6" x14ac:dyDescent="0.2">
      <c r="B772" s="10"/>
      <c r="F772" s="10"/>
    </row>
    <row r="773" spans="2:6" x14ac:dyDescent="0.2">
      <c r="B773" s="10"/>
      <c r="F773" s="10"/>
    </row>
    <row r="774" spans="2:6" x14ac:dyDescent="0.2">
      <c r="B774" s="10"/>
      <c r="F774" s="10"/>
    </row>
    <row r="775" spans="2:6" x14ac:dyDescent="0.2">
      <c r="B775" s="10"/>
      <c r="F775" s="10"/>
    </row>
    <row r="776" spans="2:6" x14ac:dyDescent="0.2">
      <c r="B776" s="10"/>
      <c r="F776" s="10"/>
    </row>
    <row r="777" spans="2:6" x14ac:dyDescent="0.2">
      <c r="B777" s="10"/>
      <c r="F777" s="10"/>
    </row>
    <row r="778" spans="2:6" x14ac:dyDescent="0.2">
      <c r="B778" s="10"/>
      <c r="F778" s="10"/>
    </row>
    <row r="779" spans="2:6" x14ac:dyDescent="0.2">
      <c r="B779" s="10"/>
      <c r="F779" s="10"/>
    </row>
    <row r="780" spans="2:6" x14ac:dyDescent="0.2">
      <c r="B780" s="10"/>
      <c r="F780" s="10"/>
    </row>
    <row r="781" spans="2:6" x14ac:dyDescent="0.2">
      <c r="B781" s="10"/>
      <c r="F781" s="10"/>
    </row>
    <row r="782" spans="2:6" x14ac:dyDescent="0.2">
      <c r="B782" s="10"/>
      <c r="F782" s="10"/>
    </row>
    <row r="783" spans="2:6" x14ac:dyDescent="0.2">
      <c r="B783" s="10"/>
      <c r="F783" s="10"/>
    </row>
    <row r="784" spans="2:6" x14ac:dyDescent="0.2">
      <c r="B784" s="10"/>
      <c r="F784" s="10"/>
    </row>
    <row r="785" spans="2:6" x14ac:dyDescent="0.2">
      <c r="B785" s="10"/>
      <c r="F785" s="10"/>
    </row>
    <row r="786" spans="2:6" x14ac:dyDescent="0.2">
      <c r="B786" s="10"/>
      <c r="F786" s="10"/>
    </row>
    <row r="787" spans="2:6" x14ac:dyDescent="0.2">
      <c r="B787" s="10"/>
      <c r="F787" s="10"/>
    </row>
    <row r="788" spans="2:6" x14ac:dyDescent="0.2">
      <c r="B788" s="10"/>
      <c r="F788" s="10"/>
    </row>
    <row r="789" spans="2:6" x14ac:dyDescent="0.2">
      <c r="B789" s="10"/>
      <c r="F789" s="10"/>
    </row>
    <row r="790" spans="2:6" x14ac:dyDescent="0.2">
      <c r="B790" s="10"/>
      <c r="F790" s="10"/>
    </row>
    <row r="791" spans="2:6" x14ac:dyDescent="0.2">
      <c r="B791" s="10"/>
      <c r="F791" s="10"/>
    </row>
    <row r="792" spans="2:6" x14ac:dyDescent="0.2">
      <c r="B792" s="10"/>
      <c r="F792" s="10"/>
    </row>
    <row r="793" spans="2:6" x14ac:dyDescent="0.2">
      <c r="B793" s="10"/>
      <c r="F793" s="10"/>
    </row>
    <row r="794" spans="2:6" x14ac:dyDescent="0.2">
      <c r="B794" s="10"/>
      <c r="F794" s="10"/>
    </row>
    <row r="795" spans="2:6" x14ac:dyDescent="0.2">
      <c r="B795" s="10"/>
      <c r="F795" s="10"/>
    </row>
    <row r="796" spans="2:6" x14ac:dyDescent="0.2">
      <c r="B796" s="10"/>
      <c r="F796" s="10"/>
    </row>
    <row r="797" spans="2:6" x14ac:dyDescent="0.2">
      <c r="B797" s="10"/>
      <c r="F797" s="10"/>
    </row>
    <row r="798" spans="2:6" x14ac:dyDescent="0.2">
      <c r="B798" s="10"/>
      <c r="F798" s="10"/>
    </row>
    <row r="799" spans="2:6" x14ac:dyDescent="0.2">
      <c r="B799" s="10"/>
      <c r="F799" s="10"/>
    </row>
    <row r="800" spans="2:6" x14ac:dyDescent="0.2">
      <c r="B800" s="10"/>
      <c r="F800" s="10"/>
    </row>
    <row r="801" spans="2:6" x14ac:dyDescent="0.2">
      <c r="B801" s="10"/>
      <c r="F801" s="10"/>
    </row>
    <row r="802" spans="2:6" x14ac:dyDescent="0.2">
      <c r="B802" s="10"/>
      <c r="F802" s="10"/>
    </row>
    <row r="803" spans="2:6" x14ac:dyDescent="0.2">
      <c r="B803" s="10"/>
      <c r="F803" s="10"/>
    </row>
    <row r="804" spans="2:6" x14ac:dyDescent="0.2">
      <c r="B804" s="10"/>
      <c r="F804" s="10"/>
    </row>
    <row r="805" spans="2:6" x14ac:dyDescent="0.2">
      <c r="B805" s="10"/>
      <c r="F805" s="10"/>
    </row>
    <row r="806" spans="2:6" x14ac:dyDescent="0.2">
      <c r="B806" s="10"/>
      <c r="F806" s="10"/>
    </row>
    <row r="807" spans="2:6" x14ac:dyDescent="0.2">
      <c r="B807" s="10"/>
      <c r="F807" s="10"/>
    </row>
    <row r="808" spans="2:6" x14ac:dyDescent="0.2">
      <c r="B808" s="10"/>
      <c r="F808" s="10"/>
    </row>
    <row r="809" spans="2:6" x14ac:dyDescent="0.2">
      <c r="B809" s="10"/>
      <c r="F809" s="10"/>
    </row>
    <row r="810" spans="2:6" x14ac:dyDescent="0.2">
      <c r="B810" s="10"/>
      <c r="F810" s="10"/>
    </row>
    <row r="811" spans="2:6" x14ac:dyDescent="0.2">
      <c r="B811" s="10"/>
      <c r="F811" s="10"/>
    </row>
    <row r="812" spans="2:6" x14ac:dyDescent="0.2">
      <c r="B812" s="10"/>
      <c r="F812" s="10"/>
    </row>
    <row r="813" spans="2:6" x14ac:dyDescent="0.2">
      <c r="B813" s="10"/>
      <c r="F813" s="10"/>
    </row>
    <row r="814" spans="2:6" x14ac:dyDescent="0.2">
      <c r="B814" s="10"/>
      <c r="F814" s="10"/>
    </row>
    <row r="815" spans="2:6" x14ac:dyDescent="0.2">
      <c r="B815" s="10"/>
      <c r="F815" s="10"/>
    </row>
    <row r="816" spans="2:6" x14ac:dyDescent="0.2">
      <c r="B816" s="10"/>
      <c r="F816" s="10"/>
    </row>
    <row r="817" spans="2:6" x14ac:dyDescent="0.2">
      <c r="B817" s="10"/>
      <c r="F817" s="10"/>
    </row>
    <row r="818" spans="2:6" x14ac:dyDescent="0.2">
      <c r="B818" s="10"/>
      <c r="F818" s="10"/>
    </row>
    <row r="819" spans="2:6" x14ac:dyDescent="0.2">
      <c r="B819" s="10"/>
      <c r="F819" s="10"/>
    </row>
    <row r="820" spans="2:6" x14ac:dyDescent="0.2">
      <c r="B820" s="10"/>
      <c r="F820" s="10"/>
    </row>
    <row r="821" spans="2:6" x14ac:dyDescent="0.2">
      <c r="B821" s="10"/>
      <c r="F821" s="10"/>
    </row>
    <row r="822" spans="2:6" x14ac:dyDescent="0.2">
      <c r="B822" s="10"/>
      <c r="F822" s="10"/>
    </row>
    <row r="823" spans="2:6" x14ac:dyDescent="0.2">
      <c r="B823" s="10"/>
      <c r="F823" s="10"/>
    </row>
    <row r="824" spans="2:6" x14ac:dyDescent="0.2">
      <c r="B824" s="10"/>
      <c r="F824" s="10"/>
    </row>
    <row r="825" spans="2:6" x14ac:dyDescent="0.2">
      <c r="B825" s="10"/>
      <c r="F825" s="10"/>
    </row>
    <row r="826" spans="2:6" x14ac:dyDescent="0.2">
      <c r="B826" s="10"/>
      <c r="F826" s="10"/>
    </row>
    <row r="827" spans="2:6" x14ac:dyDescent="0.2">
      <c r="B827" s="10"/>
      <c r="F827" s="10"/>
    </row>
    <row r="828" spans="2:6" x14ac:dyDescent="0.2">
      <c r="B828" s="10"/>
      <c r="F828" s="10"/>
    </row>
    <row r="829" spans="2:6" x14ac:dyDescent="0.2">
      <c r="B829" s="10"/>
      <c r="F829" s="10"/>
    </row>
    <row r="830" spans="2:6" x14ac:dyDescent="0.2">
      <c r="B830" s="10"/>
      <c r="F830" s="10"/>
    </row>
    <row r="831" spans="2:6" x14ac:dyDescent="0.2">
      <c r="B831" s="10"/>
      <c r="F831" s="10"/>
    </row>
    <row r="832" spans="2:6" x14ac:dyDescent="0.2">
      <c r="B832" s="10"/>
      <c r="F832" s="10"/>
    </row>
    <row r="833" spans="2:6" x14ac:dyDescent="0.2">
      <c r="B833" s="10"/>
      <c r="F833" s="10"/>
    </row>
    <row r="834" spans="2:6" x14ac:dyDescent="0.2">
      <c r="B834" s="10"/>
      <c r="F834" s="10"/>
    </row>
    <row r="835" spans="2:6" x14ac:dyDescent="0.2">
      <c r="B835" s="10"/>
      <c r="F835" s="10"/>
    </row>
    <row r="836" spans="2:6" x14ac:dyDescent="0.2">
      <c r="B836" s="10"/>
      <c r="F836" s="10"/>
    </row>
    <row r="837" spans="2:6" x14ac:dyDescent="0.2">
      <c r="B837" s="10"/>
      <c r="F837" s="10"/>
    </row>
    <row r="838" spans="2:6" x14ac:dyDescent="0.2">
      <c r="B838" s="10"/>
      <c r="F838" s="10"/>
    </row>
    <row r="839" spans="2:6" x14ac:dyDescent="0.2">
      <c r="B839" s="10"/>
      <c r="F839" s="10"/>
    </row>
    <row r="840" spans="2:6" x14ac:dyDescent="0.2">
      <c r="B840" s="10"/>
      <c r="F840" s="10"/>
    </row>
    <row r="841" spans="2:6" x14ac:dyDescent="0.2">
      <c r="B841" s="10"/>
      <c r="F841" s="10"/>
    </row>
    <row r="842" spans="2:6" x14ac:dyDescent="0.2">
      <c r="B842" s="10"/>
      <c r="F842" s="10"/>
    </row>
    <row r="843" spans="2:6" x14ac:dyDescent="0.2">
      <c r="B843" s="10"/>
      <c r="F843" s="10"/>
    </row>
    <row r="844" spans="2:6" x14ac:dyDescent="0.2">
      <c r="B844" s="10"/>
      <c r="F844" s="10"/>
    </row>
    <row r="845" spans="2:6" x14ac:dyDescent="0.2">
      <c r="B845" s="10"/>
      <c r="F845" s="10"/>
    </row>
    <row r="846" spans="2:6" x14ac:dyDescent="0.2">
      <c r="B846" s="10"/>
      <c r="F846" s="10"/>
    </row>
    <row r="847" spans="2:6" x14ac:dyDescent="0.2">
      <c r="B847" s="10"/>
      <c r="F847" s="10"/>
    </row>
    <row r="848" spans="2:6" x14ac:dyDescent="0.2">
      <c r="B848" s="10"/>
      <c r="F848" s="10"/>
    </row>
    <row r="849" spans="2:6" x14ac:dyDescent="0.2">
      <c r="B849" s="10"/>
      <c r="F849" s="10"/>
    </row>
    <row r="850" spans="2:6" x14ac:dyDescent="0.2">
      <c r="B850" s="10"/>
      <c r="F850" s="10"/>
    </row>
    <row r="851" spans="2:6" x14ac:dyDescent="0.2">
      <c r="B851" s="10"/>
      <c r="F851" s="10"/>
    </row>
    <row r="852" spans="2:6" x14ac:dyDescent="0.2">
      <c r="B852" s="10"/>
      <c r="F852" s="10"/>
    </row>
    <row r="853" spans="2:6" x14ac:dyDescent="0.2">
      <c r="B853" s="10"/>
      <c r="F853" s="10"/>
    </row>
    <row r="854" spans="2:6" x14ac:dyDescent="0.2">
      <c r="B854" s="10"/>
      <c r="F854" s="10"/>
    </row>
    <row r="855" spans="2:6" x14ac:dyDescent="0.2">
      <c r="B855" s="10"/>
      <c r="F855" s="10"/>
    </row>
    <row r="856" spans="2:6" x14ac:dyDescent="0.2">
      <c r="B856" s="10"/>
      <c r="F856" s="10"/>
    </row>
    <row r="857" spans="2:6" x14ac:dyDescent="0.2">
      <c r="B857" s="10"/>
      <c r="F857" s="10"/>
    </row>
    <row r="858" spans="2:6" x14ac:dyDescent="0.2">
      <c r="B858" s="10"/>
      <c r="F858" s="10"/>
    </row>
    <row r="859" spans="2:6" x14ac:dyDescent="0.2">
      <c r="B859" s="10"/>
      <c r="F859" s="10"/>
    </row>
    <row r="860" spans="2:6" x14ac:dyDescent="0.2">
      <c r="B860" s="10"/>
      <c r="F860" s="10"/>
    </row>
    <row r="861" spans="2:6" x14ac:dyDescent="0.2">
      <c r="B861" s="10"/>
      <c r="F861" s="10"/>
    </row>
    <row r="862" spans="2:6" x14ac:dyDescent="0.2">
      <c r="B862" s="10"/>
      <c r="F862" s="10"/>
    </row>
    <row r="863" spans="2:6" x14ac:dyDescent="0.2">
      <c r="B863" s="10"/>
      <c r="F863" s="10"/>
    </row>
    <row r="864" spans="2:6" x14ac:dyDescent="0.2">
      <c r="B864" s="10"/>
      <c r="F864" s="10"/>
    </row>
    <row r="865" spans="2:6" x14ac:dyDescent="0.2">
      <c r="B865" s="10"/>
      <c r="F865" s="10"/>
    </row>
    <row r="866" spans="2:6" x14ac:dyDescent="0.2">
      <c r="B866" s="10"/>
      <c r="F866" s="10"/>
    </row>
    <row r="867" spans="2:6" x14ac:dyDescent="0.2">
      <c r="B867" s="10"/>
      <c r="F867" s="10"/>
    </row>
    <row r="868" spans="2:6" x14ac:dyDescent="0.2">
      <c r="B868" s="10"/>
      <c r="F868" s="10"/>
    </row>
    <row r="869" spans="2:6" x14ac:dyDescent="0.2">
      <c r="B869" s="10"/>
      <c r="F869" s="10"/>
    </row>
    <row r="870" spans="2:6" x14ac:dyDescent="0.2">
      <c r="B870" s="10"/>
      <c r="F870" s="10"/>
    </row>
    <row r="871" spans="2:6" x14ac:dyDescent="0.2">
      <c r="B871" s="10"/>
      <c r="F871" s="10"/>
    </row>
  </sheetData>
  <phoneticPr fontId="7" type="noConversion"/>
  <hyperlinks>
    <hyperlink ref="P45" r:id="rId1" display="http://www.bav-astro.de/sfs/BAVM_link.php?BAVMnr=56"/>
    <hyperlink ref="P28" r:id="rId2" display="http://var.astro.cz/oejv/issues/oejv0074.pdf"/>
    <hyperlink ref="P32" r:id="rId3" display="http://www.bav-astro.de/sfs/BAVM_link.php?BAVMnr=173"/>
    <hyperlink ref="P33" r:id="rId4" display="http://www.konkoly.hu/cgi-bin/IBVS?5603"/>
    <hyperlink ref="P34" r:id="rId5" display="http://var.astro.cz/oejv/issues/oejv0003.pdf"/>
    <hyperlink ref="P57" r:id="rId6" display="http://www.bav-astro.de/sfs/BAVM_link.php?BAVMnr=212"/>
    <hyperlink ref="P58" r:id="rId7" display="http://www.bav-astro.de/sfs/BAVM_link.php?BAVMnr=225"/>
    <hyperlink ref="P35" r:id="rId8" display="http://www.konkoly.hu/cgi-bin/IBVS?6093"/>
    <hyperlink ref="P36" r:id="rId9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2024-02-17T03:01:03Z</dcterms:modified>
</cp:coreProperties>
</file>