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9CEED34-CD35-4A87-8751-AF9EF1DFFB9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D9" i="1"/>
  <c r="C21" i="1"/>
  <c r="E21" i="1"/>
  <c r="F21" i="1"/>
  <c r="E9" i="1"/>
  <c r="A21" i="1"/>
  <c r="F16" i="1"/>
  <c r="Q21" i="1"/>
  <c r="C17" i="1"/>
  <c r="G21" i="1"/>
  <c r="I21" i="1"/>
  <c r="C12" i="1"/>
  <c r="C11" i="1"/>
  <c r="O22" i="1" l="1"/>
  <c r="O21" i="1"/>
  <c r="C15" i="1"/>
  <c r="F18" i="1" s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<sst xmlns="http://schemas.openxmlformats.org/spreadsheetml/2006/main" count="58" uniqueCount="54">
  <si>
    <t>IBVS 6244</t>
  </si>
  <si>
    <t>as of 2019-07-05</t>
  </si>
  <si>
    <t>BRNO</t>
  </si>
  <si>
    <t>VSX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</si>
  <si>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</si>
  <si>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</si>
  <si>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</si>
  <si>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</si>
  <si>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</si>
  <si>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</si>
  <si>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</si>
  <si>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</si>
  <si>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</si>
  <si>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</si>
  <si>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</si>
  <si>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</si>
  <si>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</si>
  <si>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</si>
  <si>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</si>
  <si>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</si>
  <si>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</si>
  <si>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</si>
  <si>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</si>
  <si>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</si>
  <si>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</si>
  <si>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</si>
  <si>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</si>
  <si>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</si>
  <si>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</si>
  <si>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</si>
  <si>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</si>
  <si>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</si>
  <si>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</si>
  <si>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</si>
  <si>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</si>
  <si>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</si>
  <si>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</si>
  <si>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</si>
  <si>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</si>
  <si>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</si>
  <si>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</si>
  <si>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</si>
  <si>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</si>
  <si>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</si>
  <si>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</si>
  <si>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</si>
  <si>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</si>
  <si>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OZ Lac</t>
  </si>
  <si>
    <t>2013a</t>
  </si>
  <si>
    <t>G3992-2826</t>
  </si>
  <si>
    <t>E:</t>
  </si>
  <si>
    <t>pr_0</t>
  </si>
  <si>
    <t>~</t>
  </si>
  <si>
    <t>OZ Lac / GSC 3992-2826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</si>
</sst>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4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5" fillId="24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16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6" fillId="25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17" fillId="0" borderId="0" xfId="41" applyFont="1" applyAlignment="1">
      <alignment horizontal="left"/>
    </xf>
    <xf numFmtId="0" fontId="17" fillId="0" borderId="0" xfId="41" applyFont="1" applyAlignment="1">
      <alignment horizontal="center" wrapText="1"/>
    </xf>
    <xf numFmtId="0" fontId="17" fillId="0" borderId="0" xfId="41" applyFont="1" applyAlignment="1">
      <alignment horizontal="left" wrapText="1"/>
    </xf>
    <xf numFmtId="0" fontId="32" fillId="0" borderId="0" xfId="0" applyFont="1" applyAlignment="1"/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OZ Lac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12808.5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72-4155-AC91-C020C8DD11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12808.5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72-4155-AC91-C020C8DD11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12808.5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72-4155-AC91-C020C8DD11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12808.5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1.5659999997296836E-2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72-4155-AC91-C020C8DD11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12808.5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72-4155-AC91-C020C8DD11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12808.5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72-4155-AC91-C020C8DD11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12808.5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72-4155-AC91-C020C8DD11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12808.5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1.5659999997296836E-2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72-4155-AC91-C020C8DD117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12808.5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72-4155-AC91-C020C8DD1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069936"/>
        <c:axId val="1"/>
      </c:scatterChart>
      <c:valAx>
        <c:axId val="833069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069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E1F70C5-CB46-E24B-41C9-F4EE9B092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53</v>
      </c>
      <c r="F1" s="34" t="s">
        <v>47</v>
      </c>
      <c r="G1" s="31" t="s">
        <v>48</v>
      </c>
      <c r="H1" s="35"/>
      <c r="I1" s="36" t="s">
        <v>49</v>
      </c>
      <c r="J1" s="37" t="s">
        <v>47</v>
      </c>
      <c r="K1" s="38">
        <v>22.414999999999999</v>
      </c>
      <c r="L1" s="39">
        <v>56.163409999999999</v>
      </c>
      <c r="M1" s="40">
        <v>51354.156999999999</v>
      </c>
      <c r="N1" s="40">
        <v>0.51624000000000003</v>
      </c>
      <c r="O1" s="41" t="s">
        <v>50</v>
      </c>
      <c r="P1" s="42">
        <v>13.3</v>
      </c>
      <c r="Q1" s="42">
        <v>13.9</v>
      </c>
      <c r="R1" s="43" t="s">
        <v>51</v>
      </c>
      <c r="S1" s="44" t="s">
        <v>52</v>
      </c>
    </row>
    <row r="2" spans="1:19" x14ac:dyDescent="0.2">
      <c r="A2" t="s">
        <v>28</v>
      </c>
      <c r="B2" t="s">
        <v>50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5</v>
      </c>
      <c r="C4" s="27" t="s">
        <v>42</v>
      </c>
      <c r="D4" s="28" t="s">
        <v>42</v>
      </c>
      <c r="E4" s="48" t="s">
        <v>1</v>
      </c>
    </row>
    <row r="5" spans="1:19" ht="13.5" thickTop="1" x14ac:dyDescent="0.2">
      <c r="A5" s="9" t="s">
        <v>33</v>
      </c>
      <c r="B5" s="10"/>
      <c r="C5" s="11">
        <v>-9.5</v>
      </c>
      <c r="D5" s="10" t="s">
        <v>34</v>
      </c>
      <c r="E5" s="10"/>
    </row>
    <row r="6" spans="1:19" x14ac:dyDescent="0.2">
      <c r="A6" s="5" t="s">
        <v>6</v>
      </c>
    </row>
    <row r="7" spans="1:19" x14ac:dyDescent="0.2">
      <c r="A7" t="s">
        <v>7</v>
      </c>
      <c r="C7" s="49">
        <v>51354.156999999999</v>
      </c>
      <c r="D7" s="29" t="s">
        <v>3</v>
      </c>
    </row>
    <row r="8" spans="1:19" x14ac:dyDescent="0.2">
      <c r="A8" t="s">
        <v>8</v>
      </c>
      <c r="C8" s="49">
        <v>0.51624000000000003</v>
      </c>
      <c r="D8" s="29" t="s">
        <v>2</v>
      </c>
    </row>
    <row r="9" spans="1:19" x14ac:dyDescent="0.2">
      <c r="A9" s="24" t="s">
        <v>37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19" x14ac:dyDescent="0.2">
      <c r="A11" s="10" t="s">
        <v>20</v>
      </c>
      <c r="B11" s="10"/>
      <c r="C11" s="21">
        <f ca="1">INTERCEPT(INDIRECT($E$9):G992,INDIRECT($D$9):F992)</f>
        <v>0</v>
      </c>
      <c r="D11" s="3"/>
      <c r="E11" s="10"/>
    </row>
    <row r="12" spans="1:19" x14ac:dyDescent="0.2">
      <c r="A12" s="10" t="s">
        <v>21</v>
      </c>
      <c r="B12" s="10"/>
      <c r="C12" s="21">
        <f ca="1">SLOPE(INDIRECT($E$9):G992,INDIRECT($D$9):F992)</f>
        <v>1.222625599976331E-6</v>
      </c>
      <c r="D12" s="3"/>
      <c r="E12" s="10"/>
    </row>
    <row r="13" spans="1:19" x14ac:dyDescent="0.2">
      <c r="A13" s="10" t="s">
        <v>23</v>
      </c>
      <c r="B13" s="10"/>
      <c r="C13" s="3" t="s">
        <v>18</v>
      </c>
    </row>
    <row r="14" spans="1:19" x14ac:dyDescent="0.2">
      <c r="A14" s="10"/>
      <c r="B14" s="10"/>
      <c r="C14" s="10"/>
    </row>
    <row r="15" spans="1:19" x14ac:dyDescent="0.2">
      <c r="A15" s="12" t="s">
        <v>22</v>
      </c>
      <c r="B15" s="10"/>
      <c r="C15" s="13">
        <f ca="1">(C7+C11)+(C8+C12)*INT(MAX(F21:F3533))</f>
        <v>57966.17457938868</v>
      </c>
      <c r="E15" s="14" t="s">
        <v>39</v>
      </c>
      <c r="F15" s="32">
        <v>1</v>
      </c>
    </row>
    <row r="16" spans="1:19" x14ac:dyDescent="0.2">
      <c r="A16" s="16" t="s">
        <v>9</v>
      </c>
      <c r="B16" s="10"/>
      <c r="C16" s="17">
        <f ca="1">+C8+C12</f>
        <v>0.51624122262560002</v>
      </c>
      <c r="E16" s="14" t="s">
        <v>35</v>
      </c>
      <c r="F16" s="33">
        <f ca="1">NOW()+15018.5+$C$5/24</f>
        <v>60357.671228819439</v>
      </c>
    </row>
    <row r="17" spans="1:21" ht="13.5" thickBot="1" x14ac:dyDescent="0.25">
      <c r="A17" s="14" t="s">
        <v>32</v>
      </c>
      <c r="B17" s="10"/>
      <c r="C17" s="10">
        <f>COUNT(C21:C2191)</f>
        <v>2</v>
      </c>
      <c r="E17" s="14" t="s">
        <v>40</v>
      </c>
      <c r="F17" s="15">
        <f ca="1">ROUND(2*(F16-$C$7)/$C$8,0)/2+F15</f>
        <v>17441.5</v>
      </c>
    </row>
    <row r="18" spans="1:21" ht="14.25" thickTop="1" thickBot="1" x14ac:dyDescent="0.25">
      <c r="A18" s="16" t="s">
        <v>10</v>
      </c>
      <c r="B18" s="10"/>
      <c r="C18" s="19">
        <f ca="1">+C15</f>
        <v>57966.17457938868</v>
      </c>
      <c r="D18" s="20">
        <f ca="1">+C16</f>
        <v>0.51624122262560002</v>
      </c>
      <c r="E18" s="14" t="s">
        <v>41</v>
      </c>
      <c r="F18" s="23">
        <f ca="1">ROUND(2*(F16-$C$15)/$C$16,0)/2+F15</f>
        <v>4633.5</v>
      </c>
    </row>
    <row r="19" spans="1:21" ht="13.5" thickTop="1" x14ac:dyDescent="0.2">
      <c r="E19" s="14" t="s">
        <v>36</v>
      </c>
      <c r="F19" s="18">
        <f ca="1">+$C$15+$C$16*F18-15018.5-$C$5/24</f>
        <v>45340.074117757737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43</v>
      </c>
      <c r="I20" s="7" t="s">
        <v>44</v>
      </c>
      <c r="J20" s="7" t="s">
        <v>45</v>
      </c>
      <c r="K20" s="7" t="s">
        <v>46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38</v>
      </c>
    </row>
    <row r="21" spans="1:21" x14ac:dyDescent="0.2">
      <c r="A21" t="str">
        <f>D7</f>
        <v>VSX</v>
      </c>
      <c r="C21" s="8">
        <f>C$7</f>
        <v>51354.156999999999</v>
      </c>
      <c r="D21" s="8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36335.656999999999</v>
      </c>
    </row>
    <row r="22" spans="1:21" x14ac:dyDescent="0.2">
      <c r="A22" s="45" t="s">
        <v>0</v>
      </c>
      <c r="B22" s="46" t="s">
        <v>4</v>
      </c>
      <c r="C22" s="47">
        <v>57966.432699999998</v>
      </c>
      <c r="D22" s="47">
        <v>6.9999999999999999E-4</v>
      </c>
      <c r="E22">
        <f>+(C22-C$7)/C$8</f>
        <v>12808.53033472803</v>
      </c>
      <c r="F22">
        <f>ROUND(2*E22,0)/2</f>
        <v>12808.5</v>
      </c>
      <c r="G22">
        <f>+C22-(C$7+F22*C$8)</f>
        <v>1.5659999997296836E-2</v>
      </c>
      <c r="K22">
        <f>+G22</f>
        <v>1.5659999997296836E-2</v>
      </c>
      <c r="O22">
        <f ca="1">+C$11+C$12*$F22</f>
        <v>1.5659999997296836E-2</v>
      </c>
      <c r="Q22" s="2">
        <f>+C22-15018.5</f>
        <v>42947.932699999998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3993" r:id="rId1" display="http://vsolj.cetus-net.org/bulletin.html"/>
    <hyperlink ref="H63986" r:id="rId2" display="https://www.aavso.org/ejaavso"/>
    <hyperlink ref="I63993" r:id="rId3" display="http://vsolj.cetus-net.org/bulletin.html"/>
    <hyperlink ref="AQ57644" r:id="rId4" display="http://cdsbib.u-strasbg.fr/cgi-bin/cdsbib?1990RMxAA..21..381G"/>
    <hyperlink ref="H63990" r:id="rId5" display="https://www.aavso.org/ejaavso"/>
    <hyperlink ref="AP5008" r:id="rId6" display="http://cdsbib.u-strasbg.fr/cgi-bin/cdsbib?1990RMxAA..21..381G"/>
    <hyperlink ref="AP5011" r:id="rId7" display="http://cdsbib.u-strasbg.fr/cgi-bin/cdsbib?1990RMxAA..21..381G"/>
    <hyperlink ref="AP5009" r:id="rId8" display="http://cdsbib.u-strasbg.fr/cgi-bin/cdsbib?1990RMxAA..21..381G"/>
    <hyperlink ref="AP4993" r:id="rId9" display="http://cdsbib.u-strasbg.fr/cgi-bin/cdsbib?1990RMxAA..21..381G"/>
    <hyperlink ref="AQ5222" r:id="rId10" display="http://cdsbib.u-strasbg.fr/cgi-bin/cdsbib?1990RMxAA..21..381G"/>
    <hyperlink ref="AQ5226" r:id="rId11" display="http://cdsbib.u-strasbg.fr/cgi-bin/cdsbib?1990RMxAA..21..381G"/>
    <hyperlink ref="AQ64906" r:id="rId12" display="http://cdsbib.u-strasbg.fr/cgi-bin/cdsbib?1990RMxAA..21..381G"/>
    <hyperlink ref="I2114" r:id="rId13" display="http://vsolj.cetus-net.org/bulletin.html"/>
    <hyperlink ref="H2114" r:id="rId14" display="http://vsolj.cetus-net.org/bulletin.html"/>
    <hyperlink ref="AQ31" r:id="rId15" display="http://cdsbib.u-strasbg.fr/cgi-bin/cdsbib?1990RMxAA..21..381G"/>
    <hyperlink ref="AQ30" r:id="rId16" display="http://cdsbib.u-strasbg.fr/cgi-bin/cdsbib?1990RMxAA..21..381G"/>
    <hyperlink ref="AP3284" r:id="rId17" display="http://cdsbib.u-strasbg.fr/cgi-bin/cdsbib?1990RMxAA..21..381G"/>
    <hyperlink ref="AP3302" r:id="rId18" display="http://cdsbib.u-strasbg.fr/cgi-bin/cdsbib?1990RMxAA..21..381G"/>
    <hyperlink ref="AP3303" r:id="rId19" display="http://cdsbib.u-strasbg.fr/cgi-bin/cdsbib?1990RMxAA..21..381G"/>
    <hyperlink ref="AP329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2024-02-17T03:06:34Z</dcterms:modified>
</cp:coreProperties>
</file>