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BB09B2-A8C4-41F6-9970-BBBEB67884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E23" i="1"/>
  <c r="F23" i="1" s="1"/>
  <c r="U23" i="1" s="1"/>
  <c r="E24" i="1"/>
  <c r="F24" i="1" s="1"/>
  <c r="G24" i="1" s="1"/>
  <c r="H24" i="1" s="1"/>
  <c r="E25" i="1"/>
  <c r="F25" i="1"/>
  <c r="G25" i="1" s="1"/>
  <c r="H25" i="1" s="1"/>
  <c r="E26" i="1"/>
  <c r="F26" i="1" s="1"/>
  <c r="G26" i="1" s="1"/>
  <c r="H26" i="1" s="1"/>
  <c r="E27" i="1"/>
  <c r="F27" i="1"/>
  <c r="U27" i="1" s="1"/>
  <c r="E28" i="1"/>
  <c r="E18" i="2" s="1"/>
  <c r="E29" i="1"/>
  <c r="F29" i="1" s="1"/>
  <c r="G29" i="1" s="1"/>
  <c r="H29" i="1" s="1"/>
  <c r="E30" i="1"/>
  <c r="F30" i="1" s="1"/>
  <c r="U30" i="1" s="1"/>
  <c r="E31" i="1"/>
  <c r="F31" i="1" s="1"/>
  <c r="U31" i="1" s="1"/>
  <c r="E9" i="1"/>
  <c r="D9" i="1"/>
  <c r="E32" i="1"/>
  <c r="F32" i="1" s="1"/>
  <c r="G32" i="1" s="1"/>
  <c r="K32" i="1" s="1"/>
  <c r="E33" i="1"/>
  <c r="F33" i="1" s="1"/>
  <c r="G33" i="1" s="1"/>
  <c r="K33" i="1" s="1"/>
  <c r="Q22" i="1"/>
  <c r="Q23" i="1"/>
  <c r="Q24" i="1"/>
  <c r="Q25" i="1"/>
  <c r="Q26" i="1"/>
  <c r="Q27" i="1"/>
  <c r="Q28" i="1"/>
  <c r="Q29" i="1"/>
  <c r="Q30" i="1"/>
  <c r="Q31" i="1"/>
  <c r="G11" i="2"/>
  <c r="C11" i="2"/>
  <c r="G21" i="2"/>
  <c r="C21" i="2"/>
  <c r="G20" i="2"/>
  <c r="C20" i="2"/>
  <c r="E20" i="2"/>
  <c r="G19" i="2"/>
  <c r="C19" i="2"/>
  <c r="E19" i="2"/>
  <c r="G18" i="2"/>
  <c r="C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G12" i="2"/>
  <c r="C12" i="2"/>
  <c r="E12" i="2"/>
  <c r="H11" i="2"/>
  <c r="D11" i="2"/>
  <c r="B11" i="2"/>
  <c r="A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E21" i="1"/>
  <c r="F21" i="1" s="1"/>
  <c r="G21" i="1" s="1"/>
  <c r="H21" i="1" s="1"/>
  <c r="Q21" i="1"/>
  <c r="Q33" i="1"/>
  <c r="F16" i="1"/>
  <c r="C17" i="1"/>
  <c r="Q32" i="1"/>
  <c r="E11" i="2" l="1"/>
  <c r="E14" i="2"/>
  <c r="E21" i="2"/>
  <c r="E13" i="2"/>
  <c r="F28" i="1"/>
  <c r="F17" i="1"/>
  <c r="C12" i="1"/>
  <c r="C11" i="1"/>
  <c r="O21" i="1" l="1"/>
  <c r="O23" i="1"/>
  <c r="O22" i="1"/>
  <c r="O24" i="1"/>
  <c r="C15" i="1"/>
  <c r="F18" i="1" s="1"/>
  <c r="O32" i="1"/>
  <c r="O28" i="1"/>
  <c r="O27" i="1"/>
  <c r="O30" i="1"/>
  <c r="O25" i="1"/>
  <c r="O33" i="1"/>
  <c r="O31" i="1"/>
  <c r="O26" i="1"/>
  <c r="O29" i="1"/>
  <c r="C16" i="1"/>
  <c r="D18" i="1" s="1"/>
  <c r="U28" i="1"/>
  <c r="F19" i="1" l="1"/>
  <c r="C18" i="1"/>
</calcChain>
</file>

<file path=xl/sharedStrings.xml><?xml version="1.0" encoding="utf-8"?>
<sst xmlns="http://schemas.openxmlformats.org/spreadsheetml/2006/main" count="168" uniqueCount="99">
  <si>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</si>
  <si>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</si>
  <si>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</si>
  <si>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</si>
  <si>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</si>
  <si>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</si>
  <si>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</si>
  <si>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</si>
  <si>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</si>
  <si>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</si>
  <si>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</si>
  <si>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</si>
  <si>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</si>
  <si>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</si>
  <si>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</si>
  <si>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</si>
  <si>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</si>
  <si>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</si>
  <si>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</si>
  <si>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</si>
  <si>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</si>
  <si>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</si>
  <si>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</si>
  <si>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</si>
  <si>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</si>
  <si>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</si>
  <si>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</si>
  <si>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</si>
  <si>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</si>
  <si>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</si>
  <si>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</si>
  <si>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</si>
  <si>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</si>
  <si>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</si>
  <si>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</si>
  <si>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</si>
  <si>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</si>
  <si>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</si>
  <si>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</si>
  <si>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</si>
  <si>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</si>
  <si>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V0340 Lac</t>
  </si>
  <si>
    <t>G3969-1543</t>
  </si>
  <si>
    <t>V0340 Lac (p)</t>
  </si>
  <si>
    <t>EA/D</t>
  </si>
  <si>
    <t>V0340 Lac / GSC 3969-1543</t>
  </si>
  <si>
    <t>Kreiner</t>
  </si>
  <si>
    <t>GCVS</t>
  </si>
  <si>
    <t>IBVS 6152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</si>
  <si>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</si>
  <si>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</si>
  <si>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</si>
  <si>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</si>
  <si>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</si>
  <si>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</si>
  <si>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</si>
  <si>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2432803.450 </t>
  </si>
  <si>
    <t> 08.09.1948 22:48 </t>
  </si>
  <si>
    <t> 0.025 </t>
  </si>
  <si>
    <t>P </t>
  </si>
  <si>
    <t> Miller &amp; Wachmann </t>
  </si>
  <si>
    <t> RIA 8.374 </t>
  </si>
  <si>
    <t>2432858.520 </t>
  </si>
  <si>
    <t> 03.11.1948 00:28 </t>
  </si>
  <si>
    <t> 0.123 </t>
  </si>
  <si>
    <t>2433421.640 </t>
  </si>
  <si>
    <t> 20.05.1950 03:21 </t>
  </si>
  <si>
    <t> -0.026 </t>
  </si>
  <si>
    <t>2433481.505 </t>
  </si>
  <si>
    <t> 19.07.1950 00:07 </t>
  </si>
  <si>
    <t> 0.009 </t>
  </si>
  <si>
    <t>2433501.415 </t>
  </si>
  <si>
    <t> 07.08.1950 21:57 </t>
  </si>
  <si>
    <t> -0.024 </t>
  </si>
  <si>
    <t>2433596.425 </t>
  </si>
  <si>
    <t> 10.11.1950 22:12 </t>
  </si>
  <si>
    <t> 0.128 </t>
  </si>
  <si>
    <t>2433975.320 </t>
  </si>
  <si>
    <t> 24.11.1951 19:40 </t>
  </si>
  <si>
    <t> 0.101 </t>
  </si>
  <si>
    <t>2434239.360 </t>
  </si>
  <si>
    <t> 14.08.1952 20:38 </t>
  </si>
  <si>
    <t> 0.020 </t>
  </si>
  <si>
    <t>2434633.460 </t>
  </si>
  <si>
    <t> 12.09.1953 23:02 </t>
  </si>
  <si>
    <t> 0.113 </t>
  </si>
  <si>
    <t>2434713.235 </t>
  </si>
  <si>
    <t> 01.12.1953 17:38 </t>
  </si>
  <si>
    <t> 0.115 </t>
  </si>
  <si>
    <t>2456934.5619 </t>
  </si>
  <si>
    <t> 04.10.2014 01:29 </t>
  </si>
  <si>
    <t> -0.2138 </t>
  </si>
  <si>
    <t>C </t>
  </si>
  <si>
    <t>-I</t>
  </si>
  <si>
    <t> F.Agerer </t>
  </si>
  <si>
    <t>BAVM 239 </t>
  </si>
  <si>
    <t>I</t>
  </si>
  <si>
    <t>II</t>
  </si>
  <si>
    <t>Sec?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</si>
</sst>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V0340 Lac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-1.3119999930495396E-3</c:v>
                </c:pt>
                <c:pt idx="1">
                  <c:v>2.3688000001129694E-2</c:v>
                </c:pt>
                <c:pt idx="3">
                  <c:v>-2.7092999996966682E-2</c:v>
                </c:pt>
                <c:pt idx="4">
                  <c:v>8.1540000028326176E-3</c:v>
                </c:pt>
                <c:pt idx="5">
                  <c:v>-2.5096999997913372E-2</c:v>
                </c:pt>
                <c:pt idx="8">
                  <c:v>1.9616000005044043E-2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56-49DE-871A-8D4E03623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56-49DE-871A-8D4E03623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56-49DE-871A-8D4E03623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0</c:v>
                </c:pt>
                <c:pt idx="12">
                  <c:v>-0.19812200000160374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56-49DE-871A-8D4E03623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56-49DE-871A-8D4E03623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56-49DE-871A-8D4E03623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56-49DE-871A-8D4E03623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7.0523507030488125E-3</c:v>
                </c:pt>
                <c:pt idx="1">
                  <c:v>7.0523507030488125E-3</c:v>
                </c:pt>
                <c:pt idx="2">
                  <c:v>6.7381475955692882E-3</c:v>
                </c:pt>
                <c:pt idx="3">
                  <c:v>3.8055852590937883E-3</c:v>
                </c:pt>
                <c:pt idx="4">
                  <c:v>3.491382151614264E-3</c:v>
                </c:pt>
                <c:pt idx="5">
                  <c:v>3.3866477824544272E-3</c:v>
                </c:pt>
                <c:pt idx="6">
                  <c:v>2.8629759366552293E-3</c:v>
                </c:pt>
                <c:pt idx="7">
                  <c:v>8.730229226182884E-4</c:v>
                </c:pt>
                <c:pt idx="8">
                  <c:v>-4.8852387645961781E-4</c:v>
                </c:pt>
                <c:pt idx="9">
                  <c:v>-2.5832112596564094E-3</c:v>
                </c:pt>
                <c:pt idx="10">
                  <c:v>-3.0021487362957705E-3</c:v>
                </c:pt>
                <c:pt idx="11">
                  <c:v>-9.6425206026872406E-2</c:v>
                </c:pt>
                <c:pt idx="12">
                  <c:v>-0.11967623598035673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56-49DE-871A-8D4E03623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-988</c:v>
                </c:pt>
                <c:pt idx="1">
                  <c:v>-988</c:v>
                </c:pt>
                <c:pt idx="2">
                  <c:v>-985</c:v>
                </c:pt>
                <c:pt idx="3">
                  <c:v>-957</c:v>
                </c:pt>
                <c:pt idx="4">
                  <c:v>-954</c:v>
                </c:pt>
                <c:pt idx="5">
                  <c:v>-953</c:v>
                </c:pt>
                <c:pt idx="6">
                  <c:v>-948</c:v>
                </c:pt>
                <c:pt idx="7">
                  <c:v>-929</c:v>
                </c:pt>
                <c:pt idx="8">
                  <c:v>-916</c:v>
                </c:pt>
                <c:pt idx="9">
                  <c:v>-896</c:v>
                </c:pt>
                <c:pt idx="10">
                  <c:v>-892</c:v>
                </c:pt>
                <c:pt idx="11">
                  <c:v>0</c:v>
                </c:pt>
                <c:pt idx="12">
                  <c:v>222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-4.7360650000046007</c:v>
                </c:pt>
                <c:pt idx="6">
                  <c:v>-4.7313519999952405</c:v>
                </c:pt>
                <c:pt idx="7">
                  <c:v>-4.7581209999989369</c:v>
                </c:pt>
                <c:pt idx="9">
                  <c:v>-4.7454040000011446</c:v>
                </c:pt>
                <c:pt idx="10">
                  <c:v>-4.7434079999948153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56-49DE-871A-8D4E0362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425656"/>
        <c:axId val="1"/>
      </c:scatterChart>
      <c:valAx>
        <c:axId val="104442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42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198FFE-60D7-92C8-91E2-360281089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41</v>
      </c>
      <c r="G1" s="32">
        <v>0</v>
      </c>
      <c r="H1" s="39">
        <v>1</v>
      </c>
      <c r="I1" s="40" t="s">
        <v>42</v>
      </c>
      <c r="J1" s="41" t="s">
        <v>43</v>
      </c>
      <c r="K1" s="34">
        <v>22.12445</v>
      </c>
      <c r="L1" s="35">
        <v>54.110900000000001</v>
      </c>
      <c r="M1" s="36">
        <v>52507.3583</v>
      </c>
      <c r="N1" s="36">
        <v>19.943251</v>
      </c>
      <c r="O1" s="33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32803.425000000003</v>
      </c>
      <c r="D4" s="28">
        <v>19.943265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60">
        <v>52507.3583</v>
      </c>
      <c r="D7" s="33" t="s">
        <v>46</v>
      </c>
    </row>
    <row r="8" spans="1:15" x14ac:dyDescent="0.2">
      <c r="A8" t="s">
        <v>3</v>
      </c>
      <c r="C8" s="60">
        <v>19.943251</v>
      </c>
      <c r="D8" s="29" t="s">
        <v>46</v>
      </c>
    </row>
    <row r="9" spans="1:15" x14ac:dyDescent="0.2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-9.6425206026872406E-2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-1.0473436915983928E-4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56934.640345764019</v>
      </c>
      <c r="E15" s="14" t="s">
        <v>34</v>
      </c>
      <c r="F15" s="37">
        <v>1</v>
      </c>
    </row>
    <row r="16" spans="1:15" x14ac:dyDescent="0.2">
      <c r="A16" s="16" t="s">
        <v>4</v>
      </c>
      <c r="B16" s="10"/>
      <c r="C16" s="17">
        <f ca="1">+C8+C12</f>
        <v>19.94314626563084</v>
      </c>
      <c r="E16" s="14" t="s">
        <v>30</v>
      </c>
      <c r="F16" s="38">
        <f ca="1">NOW()+15018.5+$C$5/24</f>
        <v>60357.690344791663</v>
      </c>
    </row>
    <row r="17" spans="1:22" ht="13.5" thickBot="1" x14ac:dyDescent="0.25">
      <c r="A17" s="14" t="s">
        <v>27</v>
      </c>
      <c r="B17" s="10"/>
      <c r="C17" s="10">
        <f>COUNT(C21:C2191)</f>
        <v>13</v>
      </c>
      <c r="E17" s="14" t="s">
        <v>35</v>
      </c>
      <c r="F17" s="15">
        <f ca="1">ROUND(2*(F16-$C$7)/$C$8,0)/2+F15</f>
        <v>394.5</v>
      </c>
    </row>
    <row r="18" spans="1:22" ht="14.25" thickTop="1" thickBot="1" x14ac:dyDescent="0.25">
      <c r="A18" s="16" t="s">
        <v>5</v>
      </c>
      <c r="B18" s="10"/>
      <c r="C18" s="19">
        <f ca="1">+C15</f>
        <v>56934.640345764019</v>
      </c>
      <c r="D18" s="20">
        <f ca="1">+C16</f>
        <v>19.94314626563084</v>
      </c>
      <c r="E18" s="14" t="s">
        <v>36</v>
      </c>
      <c r="F18" s="23">
        <f ca="1">ROUND(2*(F16-$C$15)/$C$16,0)/2+F15</f>
        <v>172.5</v>
      </c>
    </row>
    <row r="19" spans="1:22" ht="13.5" thickTop="1" x14ac:dyDescent="0.2">
      <c r="E19" s="14" t="s">
        <v>31</v>
      </c>
      <c r="F19" s="18">
        <f ca="1">+$C$15+$C$16*F18-15018.5-$C$5/24</f>
        <v>45356.728909918675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2" x14ac:dyDescent="0.2">
      <c r="A21" t="s">
        <v>47</v>
      </c>
      <c r="C21" s="8">
        <v>32803.425000000003</v>
      </c>
      <c r="D21" s="8"/>
      <c r="E21">
        <f>+(C21-C$7)/C$8</f>
        <v>-988.00006578666626</v>
      </c>
      <c r="F21">
        <f>ROUND(2*E21,0)/2</f>
        <v>-988</v>
      </c>
      <c r="G21">
        <f>+C21-(C$7+F21*C$8)</f>
        <v>-1.3119999930495396E-3</v>
      </c>
      <c r="H21">
        <f>+G21</f>
        <v>-1.3119999930495396E-3</v>
      </c>
      <c r="O21">
        <f ca="1">+C$11+C$12*$F21</f>
        <v>7.0523507030488125E-3</v>
      </c>
      <c r="Q21" s="2">
        <f>+C21-15018.5</f>
        <v>17784.925000000003</v>
      </c>
    </row>
    <row r="22" spans="1:22" x14ac:dyDescent="0.2">
      <c r="A22" s="57" t="s">
        <v>61</v>
      </c>
      <c r="B22" s="59" t="s">
        <v>96</v>
      </c>
      <c r="C22" s="58">
        <v>32803.449999999997</v>
      </c>
      <c r="D22" s="8"/>
      <c r="E22">
        <f>+(C22-C$7)/C$8</f>
        <v>-987.99881222976148</v>
      </c>
      <c r="F22">
        <f>ROUND(2*E22,0)/2</f>
        <v>-988</v>
      </c>
      <c r="G22">
        <f>+C22-(C$7+F22*C$8)</f>
        <v>2.3688000001129694E-2</v>
      </c>
      <c r="H22">
        <f>+G22</f>
        <v>2.3688000001129694E-2</v>
      </c>
      <c r="O22">
        <f ca="1">+C$11+C$12*$F22</f>
        <v>7.0523507030488125E-3</v>
      </c>
      <c r="Q22" s="2">
        <f>+C22-15018.5</f>
        <v>17784.949999999997</v>
      </c>
    </row>
    <row r="23" spans="1:22" x14ac:dyDescent="0.2">
      <c r="A23" s="57" t="s">
        <v>61</v>
      </c>
      <c r="B23" s="59" t="s">
        <v>97</v>
      </c>
      <c r="C23" s="58">
        <v>32858.519999999997</v>
      </c>
      <c r="D23" s="8"/>
      <c r="E23">
        <f>+(C23-C$7)/C$8</f>
        <v>-985.23747707933887</v>
      </c>
      <c r="F23">
        <f>ROUND(2*E23,0)/2</f>
        <v>-985</v>
      </c>
      <c r="O23">
        <f ca="1">+C$11+C$12*$F23</f>
        <v>6.7381475955692882E-3</v>
      </c>
      <c r="Q23" s="2">
        <f>+C23-15018.5</f>
        <v>17840.019999999997</v>
      </c>
      <c r="U23">
        <f>+C23-(C$7+F23*C$8)</f>
        <v>-4.7360650000046007</v>
      </c>
      <c r="V23" s="61" t="s">
        <v>98</v>
      </c>
    </row>
    <row r="24" spans="1:22" x14ac:dyDescent="0.2">
      <c r="A24" s="57" t="s">
        <v>61</v>
      </c>
      <c r="B24" s="59" t="s">
        <v>96</v>
      </c>
      <c r="C24" s="58">
        <v>33421.64</v>
      </c>
      <c r="D24" s="8"/>
      <c r="E24">
        <f>+(C24-C$7)/C$8</f>
        <v>-957.00135850468916</v>
      </c>
      <c r="F24">
        <f>ROUND(2*E24,0)/2</f>
        <v>-957</v>
      </c>
      <c r="G24">
        <f>+C24-(C$7+F24*C$8)</f>
        <v>-2.7092999996966682E-2</v>
      </c>
      <c r="H24">
        <f>+G24</f>
        <v>-2.7092999996966682E-2</v>
      </c>
      <c r="O24">
        <f ca="1">+C$11+C$12*$F24</f>
        <v>3.8055852590937883E-3</v>
      </c>
      <c r="Q24" s="2">
        <f>+C24-15018.5</f>
        <v>18403.14</v>
      </c>
    </row>
    <row r="25" spans="1:22" x14ac:dyDescent="0.2">
      <c r="A25" s="57" t="s">
        <v>61</v>
      </c>
      <c r="B25" s="59" t="s">
        <v>96</v>
      </c>
      <c r="C25" s="58">
        <v>33481.504999999997</v>
      </c>
      <c r="D25" s="8"/>
      <c r="E25">
        <f>+(C25-C$7)/C$8</f>
        <v>-953.99959113987995</v>
      </c>
      <c r="F25">
        <f>ROUND(2*E25,0)/2</f>
        <v>-954</v>
      </c>
      <c r="G25">
        <f>+C25-(C$7+F25*C$8)</f>
        <v>8.1540000028326176E-3</v>
      </c>
      <c r="H25">
        <f>+G25</f>
        <v>8.1540000028326176E-3</v>
      </c>
      <c r="O25">
        <f ca="1">+C$11+C$12*$F25</f>
        <v>3.491382151614264E-3</v>
      </c>
      <c r="Q25" s="2">
        <f>+C25-15018.5</f>
        <v>18463.004999999997</v>
      </c>
    </row>
    <row r="26" spans="1:22" x14ac:dyDescent="0.2">
      <c r="A26" s="57" t="s">
        <v>61</v>
      </c>
      <c r="B26" s="59" t="s">
        <v>96</v>
      </c>
      <c r="C26" s="58">
        <v>33501.415000000001</v>
      </c>
      <c r="D26" s="8"/>
      <c r="E26">
        <f>+(C26-C$7)/C$8</f>
        <v>-953.00125842070577</v>
      </c>
      <c r="F26">
        <f>ROUND(2*E26,0)/2</f>
        <v>-953</v>
      </c>
      <c r="G26">
        <f>+C26-(C$7+F26*C$8)</f>
        <v>-2.5096999997913372E-2</v>
      </c>
      <c r="H26">
        <f>+G26</f>
        <v>-2.5096999997913372E-2</v>
      </c>
      <c r="O26">
        <f ca="1">+C$11+C$12*$F26</f>
        <v>3.3866477824544272E-3</v>
      </c>
      <c r="Q26" s="2">
        <f>+C26-15018.5</f>
        <v>18482.915000000001</v>
      </c>
    </row>
    <row r="27" spans="1:22" x14ac:dyDescent="0.2">
      <c r="A27" s="57" t="s">
        <v>61</v>
      </c>
      <c r="B27" s="59" t="s">
        <v>97</v>
      </c>
      <c r="C27" s="58">
        <v>33596.425000000003</v>
      </c>
      <c r="D27" s="8"/>
      <c r="E27">
        <f>+(C27-C$7)/C$8</f>
        <v>-948.2372407587909</v>
      </c>
      <c r="F27">
        <f>ROUND(2*E27,0)/2</f>
        <v>-948</v>
      </c>
      <c r="O27">
        <f ca="1">+C$11+C$12*$F27</f>
        <v>2.8629759366552293E-3</v>
      </c>
      <c r="Q27" s="2">
        <f>+C27-15018.5</f>
        <v>18577.925000000003</v>
      </c>
      <c r="U27">
        <f>+C27-(C$7+F27*C$8)</f>
        <v>-4.7313519999952405</v>
      </c>
      <c r="V27" s="61" t="s">
        <v>98</v>
      </c>
    </row>
    <row r="28" spans="1:22" x14ac:dyDescent="0.2">
      <c r="A28" s="57" t="s">
        <v>61</v>
      </c>
      <c r="B28" s="59" t="s">
        <v>97</v>
      </c>
      <c r="C28" s="58">
        <v>33975.32</v>
      </c>
      <c r="D28" s="8"/>
      <c r="E28">
        <f>+(C28-C$7)/C$8</f>
        <v>-929.23858301738267</v>
      </c>
      <c r="F28">
        <f>ROUND(2*E28,0)/2</f>
        <v>-929</v>
      </c>
      <c r="O28">
        <f ca="1">+C$11+C$12*$F28</f>
        <v>8.730229226182884E-4</v>
      </c>
      <c r="Q28" s="2">
        <f>+C28-15018.5</f>
        <v>18956.82</v>
      </c>
      <c r="U28">
        <f>+C28-(C$7+F28*C$8)</f>
        <v>-4.7581209999989369</v>
      </c>
      <c r="V28" s="61" t="s">
        <v>98</v>
      </c>
    </row>
    <row r="29" spans="1:22" x14ac:dyDescent="0.2">
      <c r="A29" s="57" t="s">
        <v>61</v>
      </c>
      <c r="B29" s="59" t="s">
        <v>96</v>
      </c>
      <c r="C29" s="58">
        <v>34239.360000000001</v>
      </c>
      <c r="D29" s="8"/>
      <c r="E29">
        <f>+(C29-C$7)/C$8</f>
        <v>-915.99901640911003</v>
      </c>
      <c r="F29">
        <f>ROUND(2*E29,0)/2</f>
        <v>-916</v>
      </c>
      <c r="G29">
        <f>+C29-(C$7+F29*C$8)</f>
        <v>1.9616000005044043E-2</v>
      </c>
      <c r="H29">
        <f>+G29</f>
        <v>1.9616000005044043E-2</v>
      </c>
      <c r="O29">
        <f ca="1">+C$11+C$12*$F29</f>
        <v>-4.8852387645961781E-4</v>
      </c>
      <c r="Q29" s="2">
        <f>+C29-15018.5</f>
        <v>19220.86</v>
      </c>
      <c r="V29" s="61"/>
    </row>
    <row r="30" spans="1:22" x14ac:dyDescent="0.2">
      <c r="A30" s="57" t="s">
        <v>61</v>
      </c>
      <c r="B30" s="59" t="s">
        <v>97</v>
      </c>
      <c r="C30" s="58">
        <v>34633.46</v>
      </c>
      <c r="D30" s="8"/>
      <c r="E30">
        <f>+(C30-C$7)/C$8</f>
        <v>-896.23794535805621</v>
      </c>
      <c r="F30">
        <f>ROUND(2*E30,0)/2</f>
        <v>-896</v>
      </c>
      <c r="O30">
        <f ca="1">+C$11+C$12*$F30</f>
        <v>-2.5832112596564094E-3</v>
      </c>
      <c r="Q30" s="2">
        <f>+C30-15018.5</f>
        <v>19614.96</v>
      </c>
      <c r="U30">
        <f>+C30-(C$7+F30*C$8)</f>
        <v>-4.7454040000011446</v>
      </c>
      <c r="V30" s="61" t="s">
        <v>98</v>
      </c>
    </row>
    <row r="31" spans="1:22" x14ac:dyDescent="0.2">
      <c r="A31" s="57" t="s">
        <v>61</v>
      </c>
      <c r="B31" s="59" t="s">
        <v>97</v>
      </c>
      <c r="C31" s="58">
        <v>34713.235000000001</v>
      </c>
      <c r="D31" s="8"/>
      <c r="E31">
        <f>+(C31-C$7)/C$8</f>
        <v>-892.23784527407292</v>
      </c>
      <c r="F31">
        <f>ROUND(2*E31,0)/2</f>
        <v>-892</v>
      </c>
      <c r="O31">
        <f ca="1">+C$11+C$12*$F31</f>
        <v>-3.0021487362957705E-3</v>
      </c>
      <c r="Q31" s="2">
        <f>+C31-15018.5</f>
        <v>19694.735000000001</v>
      </c>
      <c r="U31">
        <f>+C31-(C$7+F31*C$8)</f>
        <v>-4.7434079999948153</v>
      </c>
      <c r="V31" s="61" t="s">
        <v>98</v>
      </c>
    </row>
    <row r="32" spans="1:22" x14ac:dyDescent="0.2">
      <c r="A32" t="s">
        <v>46</v>
      </c>
      <c r="C32" s="8">
        <v>52507.3583</v>
      </c>
      <c r="D32" s="8" t="s">
        <v>13</v>
      </c>
      <c r="E32">
        <f>+(C32-C$7)/C$8</f>
        <v>0</v>
      </c>
      <c r="F32">
        <f>ROUND(2*E32,0)/2</f>
        <v>0</v>
      </c>
      <c r="G32">
        <f>+C32-(C$7+F32*C$8)</f>
        <v>0</v>
      </c>
      <c r="K32">
        <f>+G32</f>
        <v>0</v>
      </c>
      <c r="O32">
        <f ca="1">+C$11+C$12*$F32</f>
        <v>-9.6425206026872406E-2</v>
      </c>
      <c r="Q32" s="2">
        <f>+C32-15018.5</f>
        <v>37488.8583</v>
      </c>
    </row>
    <row r="33" spans="1:17" x14ac:dyDescent="0.2">
      <c r="A33" s="42" t="s">
        <v>48</v>
      </c>
      <c r="B33" s="43"/>
      <c r="C33" s="42">
        <v>56934.561900000001</v>
      </c>
      <c r="D33" s="42">
        <v>2.8E-3</v>
      </c>
      <c r="E33">
        <f>+(C33-C$7)/C$8</f>
        <v>221.99006571195443</v>
      </c>
      <c r="F33">
        <f>ROUND(2*E33,0)/2</f>
        <v>222</v>
      </c>
      <c r="G33">
        <f>+C33-(C$7+F33*C$8)</f>
        <v>-0.19812200000160374</v>
      </c>
      <c r="K33">
        <f>+G33</f>
        <v>-0.19812200000160374</v>
      </c>
      <c r="O33">
        <f ca="1">+C$11+C$12*$F33</f>
        <v>-0.11967623598035673</v>
      </c>
      <c r="Q33" s="2">
        <f>+C33-15018.5</f>
        <v>41916.061900000001</v>
      </c>
    </row>
    <row r="34" spans="1:17" x14ac:dyDescent="0.2">
      <c r="B34" s="3"/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6">
    <sortCondition ref="C21:C36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2" sqref="A12:C2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49</v>
      </c>
      <c r="I1" s="45" t="s">
        <v>50</v>
      </c>
      <c r="J1" s="46" t="s">
        <v>40</v>
      </c>
    </row>
    <row r="2" spans="1:16" x14ac:dyDescent="0.2">
      <c r="I2" s="47" t="s">
        <v>51</v>
      </c>
      <c r="J2" s="48" t="s">
        <v>39</v>
      </c>
    </row>
    <row r="3" spans="1:16" x14ac:dyDescent="0.2">
      <c r="A3" s="49" t="s">
        <v>52</v>
      </c>
      <c r="I3" s="47" t="s">
        <v>53</v>
      </c>
      <c r="J3" s="48" t="s">
        <v>37</v>
      </c>
    </row>
    <row r="4" spans="1:16" x14ac:dyDescent="0.2">
      <c r="I4" s="47" t="s">
        <v>54</v>
      </c>
      <c r="J4" s="48" t="s">
        <v>37</v>
      </c>
    </row>
    <row r="5" spans="1:16" ht="13.5" thickBot="1" x14ac:dyDescent="0.25">
      <c r="I5" s="50" t="s">
        <v>55</v>
      </c>
      <c r="J5" s="51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1" si="0">P11</f>
        <v>BAVM 239 </v>
      </c>
      <c r="B11" s="3" t="str">
        <f t="shared" ref="B11:B21" si="1">IF(H11=INT(H11),"I","II")</f>
        <v>I</v>
      </c>
      <c r="C11" s="8">
        <f t="shared" ref="C11:C21" si="2">1*G11</f>
        <v>56934.561900000001</v>
      </c>
      <c r="D11" s="10" t="str">
        <f t="shared" ref="D11:D21" si="3">VLOOKUP(F11,I$1:J$5,2,FALSE)</f>
        <v>vis</v>
      </c>
      <c r="E11" s="52">
        <f>VLOOKUP(C11,Active!C$21:E$973,3,FALSE)</f>
        <v>221.99006571195443</v>
      </c>
      <c r="F11" s="3" t="s">
        <v>55</v>
      </c>
      <c r="G11" s="10" t="str">
        <f t="shared" ref="G11:G21" si="4">MID(I11,3,LEN(I11)-3)</f>
        <v>56934.5619</v>
      </c>
      <c r="H11" s="8">
        <f t="shared" ref="H11:H21" si="5">1*K11</f>
        <v>1210</v>
      </c>
      <c r="I11" s="53" t="s">
        <v>89</v>
      </c>
      <c r="J11" s="54" t="s">
        <v>90</v>
      </c>
      <c r="K11" s="53">
        <v>1210</v>
      </c>
      <c r="L11" s="53" t="s">
        <v>91</v>
      </c>
      <c r="M11" s="54" t="s">
        <v>92</v>
      </c>
      <c r="N11" s="54" t="s">
        <v>93</v>
      </c>
      <c r="O11" s="55" t="s">
        <v>94</v>
      </c>
      <c r="P11" s="56" t="s">
        <v>95</v>
      </c>
    </row>
    <row r="12" spans="1:16" ht="12.75" customHeight="1" thickBot="1" x14ac:dyDescent="0.25">
      <c r="A12" s="8" t="str">
        <f t="shared" si="0"/>
        <v> RIA 8.374 </v>
      </c>
      <c r="B12" s="3" t="str">
        <f t="shared" si="1"/>
        <v>I</v>
      </c>
      <c r="C12" s="8">
        <f t="shared" si="2"/>
        <v>32803.449999999997</v>
      </c>
      <c r="D12" s="10" t="str">
        <f t="shared" si="3"/>
        <v>vis</v>
      </c>
      <c r="E12" s="52">
        <f>VLOOKUP(C12,Active!C$21:E$973,3,FALSE)</f>
        <v>-987.99881222976148</v>
      </c>
      <c r="F12" s="3" t="s">
        <v>55</v>
      </c>
      <c r="G12" s="10" t="str">
        <f t="shared" si="4"/>
        <v>32803.450</v>
      </c>
      <c r="H12" s="8">
        <f t="shared" si="5"/>
        <v>0</v>
      </c>
      <c r="I12" s="53" t="s">
        <v>56</v>
      </c>
      <c r="J12" s="54" t="s">
        <v>57</v>
      </c>
      <c r="K12" s="53">
        <v>0</v>
      </c>
      <c r="L12" s="53" t="s">
        <v>58</v>
      </c>
      <c r="M12" s="54" t="s">
        <v>59</v>
      </c>
      <c r="N12" s="54"/>
      <c r="O12" s="55" t="s">
        <v>60</v>
      </c>
      <c r="P12" s="55" t="s">
        <v>61</v>
      </c>
    </row>
    <row r="13" spans="1:16" ht="12.75" customHeight="1" thickBot="1" x14ac:dyDescent="0.25">
      <c r="A13" s="8" t="str">
        <f t="shared" si="0"/>
        <v> RIA 8.374 </v>
      </c>
      <c r="B13" s="3" t="str">
        <f t="shared" si="1"/>
        <v>II</v>
      </c>
      <c r="C13" s="8">
        <f t="shared" si="2"/>
        <v>32858.519999999997</v>
      </c>
      <c r="D13" s="10" t="str">
        <f t="shared" si="3"/>
        <v>vis</v>
      </c>
      <c r="E13" s="52">
        <f>VLOOKUP(C13,Active!C$21:E$973,3,FALSE)</f>
        <v>-985.23747707933887</v>
      </c>
      <c r="F13" s="3" t="s">
        <v>55</v>
      </c>
      <c r="G13" s="10" t="str">
        <f t="shared" si="4"/>
        <v>32858.520</v>
      </c>
      <c r="H13" s="8">
        <f t="shared" si="5"/>
        <v>2.5</v>
      </c>
      <c r="I13" s="53" t="s">
        <v>62</v>
      </c>
      <c r="J13" s="54" t="s">
        <v>63</v>
      </c>
      <c r="K13" s="53">
        <v>2.5</v>
      </c>
      <c r="L13" s="53" t="s">
        <v>64</v>
      </c>
      <c r="M13" s="54" t="s">
        <v>59</v>
      </c>
      <c r="N13" s="54"/>
      <c r="O13" s="55" t="s">
        <v>60</v>
      </c>
      <c r="P13" s="55" t="s">
        <v>61</v>
      </c>
    </row>
    <row r="14" spans="1:16" ht="12.75" customHeight="1" thickBot="1" x14ac:dyDescent="0.25">
      <c r="A14" s="8" t="str">
        <f t="shared" si="0"/>
        <v> RIA 8.374 </v>
      </c>
      <c r="B14" s="3" t="str">
        <f t="shared" si="1"/>
        <v>I</v>
      </c>
      <c r="C14" s="8">
        <f t="shared" si="2"/>
        <v>33421.64</v>
      </c>
      <c r="D14" s="10" t="str">
        <f t="shared" si="3"/>
        <v>vis</v>
      </c>
      <c r="E14" s="52">
        <f>VLOOKUP(C14,Active!C$21:E$973,3,FALSE)</f>
        <v>-957.00135850468916</v>
      </c>
      <c r="F14" s="3" t="s">
        <v>55</v>
      </c>
      <c r="G14" s="10" t="str">
        <f t="shared" si="4"/>
        <v>33421.640</v>
      </c>
      <c r="H14" s="8">
        <f t="shared" si="5"/>
        <v>31</v>
      </c>
      <c r="I14" s="53" t="s">
        <v>65</v>
      </c>
      <c r="J14" s="54" t="s">
        <v>66</v>
      </c>
      <c r="K14" s="53">
        <v>31</v>
      </c>
      <c r="L14" s="53" t="s">
        <v>67</v>
      </c>
      <c r="M14" s="54" t="s">
        <v>59</v>
      </c>
      <c r="N14" s="54"/>
      <c r="O14" s="55" t="s">
        <v>60</v>
      </c>
      <c r="P14" s="55" t="s">
        <v>61</v>
      </c>
    </row>
    <row r="15" spans="1:16" ht="12.75" customHeight="1" thickBot="1" x14ac:dyDescent="0.25">
      <c r="A15" s="8" t="str">
        <f t="shared" si="0"/>
        <v> RIA 8.374 </v>
      </c>
      <c r="B15" s="3" t="str">
        <f t="shared" si="1"/>
        <v>I</v>
      </c>
      <c r="C15" s="8">
        <f t="shared" si="2"/>
        <v>33481.504999999997</v>
      </c>
      <c r="D15" s="10" t="str">
        <f t="shared" si="3"/>
        <v>vis</v>
      </c>
      <c r="E15" s="52">
        <f>VLOOKUP(C15,Active!C$21:E$973,3,FALSE)</f>
        <v>-953.99959113987995</v>
      </c>
      <c r="F15" s="3" t="s">
        <v>55</v>
      </c>
      <c r="G15" s="10" t="str">
        <f t="shared" si="4"/>
        <v>33481.505</v>
      </c>
      <c r="H15" s="8">
        <f t="shared" si="5"/>
        <v>34</v>
      </c>
      <c r="I15" s="53" t="s">
        <v>68</v>
      </c>
      <c r="J15" s="54" t="s">
        <v>69</v>
      </c>
      <c r="K15" s="53">
        <v>34</v>
      </c>
      <c r="L15" s="53" t="s">
        <v>70</v>
      </c>
      <c r="M15" s="54" t="s">
        <v>59</v>
      </c>
      <c r="N15" s="54"/>
      <c r="O15" s="55" t="s">
        <v>60</v>
      </c>
      <c r="P15" s="55" t="s">
        <v>61</v>
      </c>
    </row>
    <row r="16" spans="1:16" ht="12.75" customHeight="1" thickBot="1" x14ac:dyDescent="0.25">
      <c r="A16" s="8" t="str">
        <f t="shared" si="0"/>
        <v> RIA 8.374 </v>
      </c>
      <c r="B16" s="3" t="str">
        <f t="shared" si="1"/>
        <v>I</v>
      </c>
      <c r="C16" s="8">
        <f t="shared" si="2"/>
        <v>33501.415000000001</v>
      </c>
      <c r="D16" s="10" t="str">
        <f t="shared" si="3"/>
        <v>vis</v>
      </c>
      <c r="E16" s="52">
        <f>VLOOKUP(C16,Active!C$21:E$973,3,FALSE)</f>
        <v>-953.00125842070577</v>
      </c>
      <c r="F16" s="3" t="s">
        <v>55</v>
      </c>
      <c r="G16" s="10" t="str">
        <f t="shared" si="4"/>
        <v>33501.415</v>
      </c>
      <c r="H16" s="8">
        <f t="shared" si="5"/>
        <v>35</v>
      </c>
      <c r="I16" s="53" t="s">
        <v>71</v>
      </c>
      <c r="J16" s="54" t="s">
        <v>72</v>
      </c>
      <c r="K16" s="53">
        <v>35</v>
      </c>
      <c r="L16" s="53" t="s">
        <v>73</v>
      </c>
      <c r="M16" s="54" t="s">
        <v>59</v>
      </c>
      <c r="N16" s="54"/>
      <c r="O16" s="55" t="s">
        <v>60</v>
      </c>
      <c r="P16" s="55" t="s">
        <v>61</v>
      </c>
    </row>
    <row r="17" spans="1:16" ht="12.75" customHeight="1" thickBot="1" x14ac:dyDescent="0.25">
      <c r="A17" s="8" t="str">
        <f t="shared" si="0"/>
        <v> RIA 8.374 </v>
      </c>
      <c r="B17" s="3" t="str">
        <f t="shared" si="1"/>
        <v>II</v>
      </c>
      <c r="C17" s="8">
        <f t="shared" si="2"/>
        <v>33596.425000000003</v>
      </c>
      <c r="D17" s="10" t="str">
        <f t="shared" si="3"/>
        <v>vis</v>
      </c>
      <c r="E17" s="52">
        <f>VLOOKUP(C17,Active!C$21:E$973,3,FALSE)</f>
        <v>-948.2372407587909</v>
      </c>
      <c r="F17" s="3" t="s">
        <v>55</v>
      </c>
      <c r="G17" s="10" t="str">
        <f t="shared" si="4"/>
        <v>33596.425</v>
      </c>
      <c r="H17" s="8">
        <f t="shared" si="5"/>
        <v>39.5</v>
      </c>
      <c r="I17" s="53" t="s">
        <v>74</v>
      </c>
      <c r="J17" s="54" t="s">
        <v>75</v>
      </c>
      <c r="K17" s="53">
        <v>39.5</v>
      </c>
      <c r="L17" s="53" t="s">
        <v>76</v>
      </c>
      <c r="M17" s="54" t="s">
        <v>59</v>
      </c>
      <c r="N17" s="54"/>
      <c r="O17" s="55" t="s">
        <v>60</v>
      </c>
      <c r="P17" s="55" t="s">
        <v>61</v>
      </c>
    </row>
    <row r="18" spans="1:16" ht="12.75" customHeight="1" thickBot="1" x14ac:dyDescent="0.25">
      <c r="A18" s="8" t="str">
        <f t="shared" si="0"/>
        <v> RIA 8.374 </v>
      </c>
      <c r="B18" s="3" t="str">
        <f t="shared" si="1"/>
        <v>II</v>
      </c>
      <c r="C18" s="8">
        <f t="shared" si="2"/>
        <v>33975.32</v>
      </c>
      <c r="D18" s="10" t="str">
        <f t="shared" si="3"/>
        <v>vis</v>
      </c>
      <c r="E18" s="52">
        <f>VLOOKUP(C18,Active!C$21:E$973,3,FALSE)</f>
        <v>-929.23858301738267</v>
      </c>
      <c r="F18" s="3" t="s">
        <v>55</v>
      </c>
      <c r="G18" s="10" t="str">
        <f t="shared" si="4"/>
        <v>33975.320</v>
      </c>
      <c r="H18" s="8">
        <f t="shared" si="5"/>
        <v>58.5</v>
      </c>
      <c r="I18" s="53" t="s">
        <v>77</v>
      </c>
      <c r="J18" s="54" t="s">
        <v>78</v>
      </c>
      <c r="K18" s="53">
        <v>58.5</v>
      </c>
      <c r="L18" s="53" t="s">
        <v>79</v>
      </c>
      <c r="M18" s="54" t="s">
        <v>59</v>
      </c>
      <c r="N18" s="54"/>
      <c r="O18" s="55" t="s">
        <v>60</v>
      </c>
      <c r="P18" s="55" t="s">
        <v>61</v>
      </c>
    </row>
    <row r="19" spans="1:16" ht="12.75" customHeight="1" thickBot="1" x14ac:dyDescent="0.25">
      <c r="A19" s="8" t="str">
        <f t="shared" si="0"/>
        <v> RIA 8.374 </v>
      </c>
      <c r="B19" s="3" t="str">
        <f t="shared" si="1"/>
        <v>I</v>
      </c>
      <c r="C19" s="8">
        <f t="shared" si="2"/>
        <v>34239.360000000001</v>
      </c>
      <c r="D19" s="10" t="str">
        <f t="shared" si="3"/>
        <v>vis</v>
      </c>
      <c r="E19" s="52">
        <f>VLOOKUP(C19,Active!C$21:E$973,3,FALSE)</f>
        <v>-915.99901640911003</v>
      </c>
      <c r="F19" s="3" t="s">
        <v>55</v>
      </c>
      <c r="G19" s="10" t="str">
        <f t="shared" si="4"/>
        <v>34239.360</v>
      </c>
      <c r="H19" s="8">
        <f t="shared" si="5"/>
        <v>72</v>
      </c>
      <c r="I19" s="53" t="s">
        <v>80</v>
      </c>
      <c r="J19" s="54" t="s">
        <v>81</v>
      </c>
      <c r="K19" s="53">
        <v>72</v>
      </c>
      <c r="L19" s="53" t="s">
        <v>82</v>
      </c>
      <c r="M19" s="54" t="s">
        <v>59</v>
      </c>
      <c r="N19" s="54"/>
      <c r="O19" s="55" t="s">
        <v>60</v>
      </c>
      <c r="P19" s="55" t="s">
        <v>61</v>
      </c>
    </row>
    <row r="20" spans="1:16" ht="12.75" customHeight="1" thickBot="1" x14ac:dyDescent="0.25">
      <c r="A20" s="8" t="str">
        <f t="shared" si="0"/>
        <v> RIA 8.374 </v>
      </c>
      <c r="B20" s="3" t="str">
        <f t="shared" si="1"/>
        <v>II</v>
      </c>
      <c r="C20" s="8">
        <f t="shared" si="2"/>
        <v>34633.46</v>
      </c>
      <c r="D20" s="10" t="str">
        <f t="shared" si="3"/>
        <v>vis</v>
      </c>
      <c r="E20" s="52">
        <f>VLOOKUP(C20,Active!C$21:E$973,3,FALSE)</f>
        <v>-896.23794535805621</v>
      </c>
      <c r="F20" s="3" t="s">
        <v>55</v>
      </c>
      <c r="G20" s="10" t="str">
        <f t="shared" si="4"/>
        <v>34633.460</v>
      </c>
      <c r="H20" s="8">
        <f t="shared" si="5"/>
        <v>91.5</v>
      </c>
      <c r="I20" s="53" t="s">
        <v>83</v>
      </c>
      <c r="J20" s="54" t="s">
        <v>84</v>
      </c>
      <c r="K20" s="53">
        <v>91.5</v>
      </c>
      <c r="L20" s="53" t="s">
        <v>85</v>
      </c>
      <c r="M20" s="54" t="s">
        <v>59</v>
      </c>
      <c r="N20" s="54"/>
      <c r="O20" s="55" t="s">
        <v>60</v>
      </c>
      <c r="P20" s="55" t="s">
        <v>61</v>
      </c>
    </row>
    <row r="21" spans="1:16" ht="12.75" customHeight="1" thickBot="1" x14ac:dyDescent="0.25">
      <c r="A21" s="8" t="str">
        <f t="shared" si="0"/>
        <v> RIA 8.374 </v>
      </c>
      <c r="B21" s="3" t="str">
        <f t="shared" si="1"/>
        <v>II</v>
      </c>
      <c r="C21" s="8">
        <f t="shared" si="2"/>
        <v>34713.235000000001</v>
      </c>
      <c r="D21" s="10" t="str">
        <f t="shared" si="3"/>
        <v>vis</v>
      </c>
      <c r="E21" s="52">
        <f>VLOOKUP(C21,Active!C$21:E$973,3,FALSE)</f>
        <v>-892.23784527407292</v>
      </c>
      <c r="F21" s="3" t="s">
        <v>55</v>
      </c>
      <c r="G21" s="10" t="str">
        <f t="shared" si="4"/>
        <v>34713.235</v>
      </c>
      <c r="H21" s="8">
        <f t="shared" si="5"/>
        <v>95.5</v>
      </c>
      <c r="I21" s="53" t="s">
        <v>86</v>
      </c>
      <c r="J21" s="54" t="s">
        <v>87</v>
      </c>
      <c r="K21" s="53">
        <v>95.5</v>
      </c>
      <c r="L21" s="53" t="s">
        <v>88</v>
      </c>
      <c r="M21" s="54" t="s">
        <v>59</v>
      </c>
      <c r="N21" s="54"/>
      <c r="O21" s="55" t="s">
        <v>60</v>
      </c>
      <c r="P21" s="55" t="s">
        <v>61</v>
      </c>
    </row>
    <row r="22" spans="1:16" x14ac:dyDescent="0.2">
      <c r="B22" s="3"/>
      <c r="E22" s="52"/>
      <c r="F22" s="3"/>
    </row>
    <row r="23" spans="1:16" x14ac:dyDescent="0.2">
      <c r="B23" s="3"/>
      <c r="E23" s="52"/>
      <c r="F23" s="3"/>
    </row>
    <row r="24" spans="1:16" x14ac:dyDescent="0.2">
      <c r="B24" s="3"/>
      <c r="E24" s="52"/>
      <c r="F24" s="3"/>
    </row>
    <row r="25" spans="1:16" x14ac:dyDescent="0.2">
      <c r="B25" s="3"/>
      <c r="E25" s="52"/>
      <c r="F25" s="3"/>
    </row>
    <row r="26" spans="1:16" x14ac:dyDescent="0.2">
      <c r="B26" s="3"/>
      <c r="E26" s="52"/>
      <c r="F26" s="3"/>
    </row>
    <row r="27" spans="1:16" x14ac:dyDescent="0.2">
      <c r="B27" s="3"/>
      <c r="E27" s="52"/>
      <c r="F27" s="3"/>
    </row>
    <row r="28" spans="1:16" x14ac:dyDescent="0.2">
      <c r="B28" s="3"/>
      <c r="E28" s="52"/>
      <c r="F28" s="3"/>
    </row>
    <row r="29" spans="1:16" x14ac:dyDescent="0.2">
      <c r="B29" s="3"/>
      <c r="E29" s="52"/>
      <c r="F29" s="3"/>
    </row>
    <row r="30" spans="1:16" x14ac:dyDescent="0.2">
      <c r="B30" s="3"/>
      <c r="E30" s="52"/>
      <c r="F30" s="3"/>
    </row>
    <row r="31" spans="1:16" x14ac:dyDescent="0.2">
      <c r="B31" s="3"/>
      <c r="E31" s="52"/>
      <c r="F31" s="3"/>
    </row>
    <row r="32" spans="1:16" x14ac:dyDescent="0.2">
      <c r="B32" s="3"/>
      <c r="E32" s="52"/>
      <c r="F32" s="3"/>
    </row>
    <row r="33" spans="2:6" x14ac:dyDescent="0.2">
      <c r="B33" s="3"/>
      <c r="E33" s="52"/>
      <c r="F33" s="3"/>
    </row>
    <row r="34" spans="2:6" x14ac:dyDescent="0.2">
      <c r="B34" s="3"/>
      <c r="E34" s="52"/>
      <c r="F34" s="3"/>
    </row>
    <row r="35" spans="2:6" x14ac:dyDescent="0.2">
      <c r="B35" s="3"/>
      <c r="E35" s="52"/>
      <c r="F35" s="3"/>
    </row>
    <row r="36" spans="2:6" x14ac:dyDescent="0.2">
      <c r="B36" s="3"/>
      <c r="E36" s="52"/>
      <c r="F36" s="3"/>
    </row>
    <row r="37" spans="2:6" x14ac:dyDescent="0.2">
      <c r="B37" s="3"/>
      <c r="E37" s="52"/>
      <c r="F37" s="3"/>
    </row>
    <row r="38" spans="2:6" x14ac:dyDescent="0.2">
      <c r="B38" s="3"/>
      <c r="E38" s="52"/>
      <c r="F38" s="3"/>
    </row>
    <row r="39" spans="2:6" x14ac:dyDescent="0.2">
      <c r="B39" s="3"/>
      <c r="E39" s="52"/>
      <c r="F39" s="3"/>
    </row>
    <row r="40" spans="2:6" x14ac:dyDescent="0.2">
      <c r="B40" s="3"/>
      <c r="E40" s="52"/>
      <c r="F40" s="3"/>
    </row>
    <row r="41" spans="2:6" x14ac:dyDescent="0.2">
      <c r="B41" s="3"/>
      <c r="E41" s="52"/>
      <c r="F41" s="3"/>
    </row>
    <row r="42" spans="2:6" x14ac:dyDescent="0.2">
      <c r="B42" s="3"/>
      <c r="E42" s="52"/>
      <c r="F42" s="3"/>
    </row>
    <row r="43" spans="2:6" x14ac:dyDescent="0.2">
      <c r="B43" s="3"/>
      <c r="E43" s="52"/>
      <c r="F43" s="3"/>
    </row>
    <row r="44" spans="2:6" x14ac:dyDescent="0.2">
      <c r="B44" s="3"/>
      <c r="E44" s="52"/>
      <c r="F44" s="3"/>
    </row>
    <row r="45" spans="2:6" x14ac:dyDescent="0.2">
      <c r="B45" s="3"/>
      <c r="E45" s="52"/>
      <c r="F45" s="3"/>
    </row>
    <row r="46" spans="2:6" x14ac:dyDescent="0.2">
      <c r="B46" s="3"/>
      <c r="E46" s="52"/>
      <c r="F46" s="3"/>
    </row>
    <row r="47" spans="2:6" x14ac:dyDescent="0.2">
      <c r="B47" s="3"/>
      <c r="E47" s="52"/>
      <c r="F47" s="3"/>
    </row>
    <row r="48" spans="2:6" x14ac:dyDescent="0.2">
      <c r="B48" s="3"/>
      <c r="E48" s="52"/>
      <c r="F48" s="3"/>
    </row>
    <row r="49" spans="2:6" x14ac:dyDescent="0.2">
      <c r="B49" s="3"/>
      <c r="E49" s="52"/>
      <c r="F49" s="3"/>
    </row>
    <row r="50" spans="2:6" x14ac:dyDescent="0.2">
      <c r="B50" s="3"/>
      <c r="E50" s="52"/>
      <c r="F50" s="3"/>
    </row>
    <row r="51" spans="2:6" x14ac:dyDescent="0.2">
      <c r="B51" s="3"/>
      <c r="E51" s="52"/>
      <c r="F51" s="3"/>
    </row>
    <row r="52" spans="2:6" x14ac:dyDescent="0.2">
      <c r="B52" s="3"/>
      <c r="E52" s="52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P11" r:id="rId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2024-02-17T03:34:05Z</dcterms:modified>
</cp:coreProperties>
</file>