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21BB57E-9A87-4E3B-943D-42F7D6FEF52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Q23" i="1"/>
  <c r="E22" i="1"/>
  <c r="F22" i="1"/>
  <c r="C9" i="1"/>
  <c r="D9" i="1"/>
  <c r="Q22" i="1"/>
  <c r="C21" i="1"/>
  <c r="G21" i="1"/>
  <c r="K21" i="1"/>
  <c r="A21" i="1"/>
  <c r="C7" i="1"/>
  <c r="G23" i="1"/>
  <c r="K23" i="1"/>
  <c r="C8" i="1"/>
  <c r="E21" i="1"/>
  <c r="F21" i="1"/>
  <c r="F17" i="1"/>
  <c r="Q21" i="1"/>
  <c r="C17" i="1"/>
  <c r="G22" i="1"/>
  <c r="J22" i="1"/>
  <c r="C12" i="1"/>
  <c r="C11" i="1"/>
  <c r="O23" i="1" l="1"/>
  <c r="C15" i="1"/>
  <c r="O22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<sst xmlns="http://schemas.openxmlformats.org/spreadsheetml/2006/main" count="49" uniqueCount="46">
  <si>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</si>
  <si>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</si>
  <si>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</si>
  <si>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</si>
  <si>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</si>
  <si>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</si>
  <si>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</si>
  <si>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</si>
  <si>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</si>
  <si>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</si>
  <si>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</si>
  <si>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</si>
  <si>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</si>
  <si>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</si>
  <si>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</si>
  <si>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</si>
  <si>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</si>
  <si>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</si>
  <si>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</si>
  <si>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</si>
  <si>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</si>
  <si>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</si>
  <si>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</si>
  <si>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</si>
  <si>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</si>
  <si>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</si>
  <si>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</si>
  <si>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</si>
  <si>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</si>
  <si>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</si>
  <si>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</si>
  <si>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</si>
  <si>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</si>
  <si>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Lac</t>
  </si>
  <si>
    <t>EA</t>
  </si>
  <si>
    <t>IBVS 5686 Eph.</t>
  </si>
  <si>
    <t>IBVS 5686</t>
  </si>
  <si>
    <t>G3625-1048_Lac.xls</t>
  </si>
  <si>
    <t>V0459 Lac / GSC 3625-1048</t>
  </si>
  <si>
    <t>IBVS 5984</t>
  </si>
  <si>
    <t>IBVS 6196</t>
  </si>
  <si>
    <t>I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</si>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</sst>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11" xfId="0" applyFont="1" applyBorder="1" applyAlignment="1">
      <alignment horizontal="left" vertical="center"/>
    </xf>
    <xf numFmtId="0" fontId="5" fillId="24" borderId="1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5" xfId="0" applyFill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30" fillId="0" borderId="0" xfId="41" applyFont="1" applyAlignment="1">
      <alignment wrapText="1"/>
    </xf>
    <xf numFmtId="0" fontId="30" fillId="0" borderId="0" xfId="41" applyFont="1" applyAlignment="1">
      <alignment horizontal="center" wrapText="1"/>
    </xf>
    <xf numFmtId="0" fontId="30" fillId="0" borderId="0" xfId="41" applyFont="1" applyAlignment="1">
      <alignment horizontal="left" wrapText="1"/>
    </xf>
    <xf numFmtId="0" fontId="30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V0459 Lac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2352</c:v>
                </c:pt>
                <c:pt idx="2">
                  <c:v>3369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3F-4E70-9F69-4E29B9ECFE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2352</c:v>
                </c:pt>
                <c:pt idx="2">
                  <c:v>3369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3F-4E70-9F69-4E29B9ECFE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2352</c:v>
                </c:pt>
                <c:pt idx="2">
                  <c:v>3369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0.21740000000136206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3F-4E70-9F69-4E29B9ECFE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2352</c:v>
                </c:pt>
                <c:pt idx="2">
                  <c:v>3369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2">
                  <c:v>0.3110000000015134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3F-4E70-9F69-4E29B9ECFE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2352</c:v>
                </c:pt>
                <c:pt idx="2">
                  <c:v>3369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3F-4E70-9F69-4E29B9ECFE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2352</c:v>
                </c:pt>
                <c:pt idx="2">
                  <c:v>3369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3F-4E70-9F69-4E29B9ECFE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3.3999999999999998E-3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2352</c:v>
                </c:pt>
                <c:pt idx="2">
                  <c:v>3369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3F-4E70-9F69-4E29B9ECFE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2352</c:v>
                </c:pt>
                <c:pt idx="2">
                  <c:v>3369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5.3846122991696443E-5</c:v>
                </c:pt>
                <c:pt idx="1">
                  <c:v>0.21722162479156951</c:v>
                </c:pt>
                <c:pt idx="2">
                  <c:v>0.31112452908831423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3F-4E70-9F69-4E29B9EC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3467952"/>
        <c:axId val="1"/>
      </c:scatterChart>
      <c:valAx>
        <c:axId val="83346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3467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1072DF-5AB5-8E22-B49D-B4D6B39B2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29"/>
      <c r="F1" s="31" t="s">
        <v>33</v>
      </c>
      <c r="G1" s="29" t="s">
        <v>34</v>
      </c>
      <c r="H1" s="32" t="s">
        <v>35</v>
      </c>
      <c r="I1" s="30">
        <v>51305.061999999998</v>
      </c>
      <c r="J1" s="30">
        <v>1.7679</v>
      </c>
      <c r="K1" s="33" t="s">
        <v>36</v>
      </c>
      <c r="L1" s="34" t="s">
        <v>37</v>
      </c>
    </row>
    <row r="2" spans="1:12" x14ac:dyDescent="0.2">
      <c r="A2" t="s">
        <v>22</v>
      </c>
      <c r="B2" t="s">
        <v>34</v>
      </c>
      <c r="C2" s="9"/>
      <c r="D2" s="9"/>
    </row>
    <row r="3" spans="1:12" ht="13.5" thickBot="1" x14ac:dyDescent="0.25"/>
    <row r="4" spans="1:12" ht="14.25" thickTop="1" thickBot="1" x14ac:dyDescent="0.25">
      <c r="A4" s="28" t="s">
        <v>35</v>
      </c>
      <c r="C4" s="7">
        <v>51305.061999999998</v>
      </c>
      <c r="D4" s="8">
        <v>1.7679</v>
      </c>
    </row>
    <row r="5" spans="1:12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51305.061999999998</v>
      </c>
    </row>
    <row r="8" spans="1:12" x14ac:dyDescent="0.2">
      <c r="A8" t="s">
        <v>2</v>
      </c>
      <c r="C8">
        <f>+D4</f>
        <v>1.7679</v>
      </c>
    </row>
    <row r="9" spans="1:12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3">
        <f ca="1">INTERCEPT(INDIRECT($D$9):G992,INDIRECT($C$9):F992)</f>
        <v>5.3846122991696443E-5</v>
      </c>
      <c r="D11" s="13"/>
      <c r="E11" s="11"/>
    </row>
    <row r="12" spans="1:12" x14ac:dyDescent="0.2">
      <c r="A12" s="11" t="s">
        <v>15</v>
      </c>
      <c r="B12" s="11"/>
      <c r="C12" s="23">
        <f ca="1">SLOPE(INDIRECT($D$9):G992,INDIRECT($C$9):F992)</f>
        <v>9.2333239229837503E-5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</row>
    <row r="14" spans="1:12" x14ac:dyDescent="0.2">
      <c r="A14" s="11"/>
      <c r="B14" s="11"/>
      <c r="C14" s="11"/>
    </row>
    <row r="15" spans="1:12" x14ac:dyDescent="0.2">
      <c r="A15" s="14" t="s">
        <v>16</v>
      </c>
      <c r="B15" s="11"/>
      <c r="C15" s="15">
        <f ca="1">(C7+C11)+(C8+C12)*INT(MAX(F21:F3533))</f>
        <v>57261.428224529089</v>
      </c>
      <c r="E15" s="13"/>
      <c r="F15" s="11"/>
    </row>
    <row r="16" spans="1:12" x14ac:dyDescent="0.2">
      <c r="A16" s="18" t="s">
        <v>3</v>
      </c>
      <c r="B16" s="11"/>
      <c r="C16" s="19">
        <f ca="1">+C8+C12</f>
        <v>1.7679923332392298</v>
      </c>
      <c r="E16" s="11"/>
      <c r="F16" s="11"/>
    </row>
    <row r="17" spans="1:17" ht="13.5" thickBot="1" x14ac:dyDescent="0.25">
      <c r="A17" s="16" t="s">
        <v>26</v>
      </c>
      <c r="B17" s="11"/>
      <c r="C17" s="11">
        <f>COUNT(C21:C2191)</f>
        <v>3</v>
      </c>
      <c r="E17" s="16" t="s">
        <v>29</v>
      </c>
      <c r="F17" s="17">
        <f ca="1">TODAY()+15018.5-B5/24</f>
        <v>60357.5</v>
      </c>
    </row>
    <row r="18" spans="1:17" ht="14.25" thickTop="1" thickBot="1" x14ac:dyDescent="0.25">
      <c r="A18" s="18" t="s">
        <v>4</v>
      </c>
      <c r="B18" s="11"/>
      <c r="C18" s="21">
        <f ca="1">+C15</f>
        <v>57261.428224529089</v>
      </c>
      <c r="D18" s="22">
        <f ca="1">+C16</f>
        <v>1.7679923332392298</v>
      </c>
      <c r="E18" s="16" t="s">
        <v>30</v>
      </c>
      <c r="F18" s="17">
        <f ca="1">ROUND(2*(F17-C15)/C16,0)/2+1</f>
        <v>1752</v>
      </c>
    </row>
    <row r="19" spans="1:17" ht="13.5" thickTop="1" x14ac:dyDescent="0.2">
      <c r="E19" s="16" t="s">
        <v>31</v>
      </c>
      <c r="F19" s="20">
        <f ca="1">+C15+C16*F18-15018.5-C5/24</f>
        <v>45340.846625697559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42</v>
      </c>
      <c r="I20" s="6" t="s">
        <v>43</v>
      </c>
      <c r="J20" s="6" t="s">
        <v>44</v>
      </c>
      <c r="K20" s="6" t="s">
        <v>45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5686</v>
      </c>
      <c r="C21" s="9">
        <f>+$C$4</f>
        <v>51305.061999999998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5.3846122991696443E-5</v>
      </c>
      <c r="Q21" s="2">
        <f>+C21-15018.5</f>
        <v>36286.561999999998</v>
      </c>
    </row>
    <row r="22" spans="1:17" x14ac:dyDescent="0.2">
      <c r="A22" s="35" t="s">
        <v>39</v>
      </c>
      <c r="B22" s="35"/>
      <c r="C22" s="36">
        <v>55463.3802</v>
      </c>
      <c r="D22" s="36">
        <v>3.3999999999999998E-3</v>
      </c>
      <c r="E22">
        <f>+(C22-C$7)/C$8</f>
        <v>2352.1229707562652</v>
      </c>
      <c r="F22">
        <f>ROUND(2*E22,0)/2</f>
        <v>2352</v>
      </c>
      <c r="G22">
        <f>+C22-(C$7+F22*C$8)</f>
        <v>0.21740000000136206</v>
      </c>
      <c r="J22">
        <f>+G22</f>
        <v>0.21740000000136206</v>
      </c>
      <c r="O22">
        <f ca="1">+C$11+C$12*$F22</f>
        <v>0.21722162479156951</v>
      </c>
      <c r="Q22" s="2">
        <f>+C22-15018.5</f>
        <v>40444.8802</v>
      </c>
    </row>
    <row r="23" spans="1:17" x14ac:dyDescent="0.2">
      <c r="A23" s="37" t="s">
        <v>40</v>
      </c>
      <c r="B23" s="38" t="s">
        <v>41</v>
      </c>
      <c r="C23" s="39">
        <v>57261.428099999997</v>
      </c>
      <c r="D23" s="40">
        <v>2.9999999999999997E-4</v>
      </c>
      <c r="E23">
        <f>+(C23-C$7)/C$8</f>
        <v>3369.1759149273144</v>
      </c>
      <c r="F23">
        <f>ROUND(2*E23,0)/2</f>
        <v>3369</v>
      </c>
      <c r="G23">
        <f>+C23-(C$7+F23*C$8)</f>
        <v>0.3110000000015134</v>
      </c>
      <c r="K23">
        <f>+G23</f>
        <v>0.3110000000015134</v>
      </c>
      <c r="O23">
        <f ca="1">+C$11+C$12*$F23</f>
        <v>0.31112452908831423</v>
      </c>
      <c r="Q23" s="2">
        <f>+C23-15018.5</f>
        <v>42242.928099999997</v>
      </c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2024-02-17T04:02:43Z</dcterms:modified>
</cp:coreProperties>
</file>