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54F106-C40D-4C5C-A5C3-CB49F7E6CC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/>
  <c r="E22" i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C17" i="1"/>
  <c r="Q21" i="1"/>
  <c r="C11" i="1"/>
  <c r="C12" i="1"/>
  <c r="O23" i="1" l="1"/>
  <c r="F15" i="1"/>
  <c r="C16" i="1"/>
  <c r="D18" i="1" s="1"/>
  <c r="C15" i="1"/>
  <c r="F16" i="1" s="1"/>
  <c r="O22" i="1"/>
  <c r="O21" i="1"/>
  <c r="F17" i="1" l="1"/>
  <c r="F18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<sst xmlns="http://schemas.openxmlformats.org/spreadsheetml/2006/main" count="56" uniqueCount="52">
  <si>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</si>
  <si>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</si>
  <si>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</si>
  <si>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</si>
  <si>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</si>
  <si>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</si>
  <si>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</si>
  <si>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</si>
  <si>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</si>
  <si>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</si>
  <si>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</si>
  <si>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</si>
  <si>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</si>
  <si>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</si>
  <si>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</si>
  <si>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</si>
  <si>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</si>
  <si>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</si>
  <si>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</si>
  <si>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</si>
  <si>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</si>
  <si>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</si>
  <si>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</si>
  <si>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</si>
  <si>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</si>
  <si>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</si>
  <si>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</si>
  <si>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</si>
  <si>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</si>
  <si>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</si>
  <si>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</si>
  <si>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</si>
  <si>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</si>
  <si>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</si>
  <si>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</si>
  <si>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</si>
  <si>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</si>
  <si>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</si>
  <si>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V0472 Lac</t>
  </si>
  <si>
    <t>V0472 Lac / GSC 3209-2182</t>
  </si>
  <si>
    <t>EB</t>
  </si>
  <si>
    <t>VSX</t>
  </si>
  <si>
    <t>IBVS 6084</t>
  </si>
  <si>
    <t>G3209-2182</t>
  </si>
  <si>
    <t>I</t>
  </si>
  <si>
    <t>CCD</t>
  </si>
  <si>
    <t>BAV 91 Feb 2024</t>
  </si>
  <si>
    <t>Next ToM-P</t>
  </si>
  <si>
    <t>Next ToM-S</t>
  </si>
  <si>
    <t>12.30-12.90</t>
  </si>
  <si>
    <t xml:space="preserve">Mag R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</si>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</sst>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V0472 Lac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A-46BB-B82C-CD828AC9B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-0.13417499999923166</c:v>
                </c:pt>
                <c:pt idx="2">
                  <c:v>-0.13537499999802094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9A-46BB-B82C-CD828AC9B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9A-46BB-B82C-CD828AC9B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9A-46BB-B82C-CD828AC9B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9A-46BB-B82C-CD828AC9B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9A-46BB-B82C-CD828AC9B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9A-46BB-B82C-CD828AC9B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1.3877787807814457E-17</c:v>
                </c:pt>
                <c:pt idx="1">
                  <c:v>-0.1347749999986263</c:v>
                </c:pt>
                <c:pt idx="2">
                  <c:v>-0.1347749999986263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9A-46BB-B82C-CD828AC9BA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6690.5</c:v>
                </c:pt>
                <c:pt idx="2">
                  <c:v>6690.5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9A-46BB-B82C-CD828AC9B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75480"/>
        <c:axId val="1"/>
      </c:scatterChart>
      <c:valAx>
        <c:axId val="55547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47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B39A019-5642-F1A8-BBFB-6A38B5B34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  <c r="E2" s="10" t="s">
        <v>38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51353.586000000003</v>
      </c>
      <c r="D7" s="27" t="s">
        <v>41</v>
      </c>
    </row>
    <row r="8" spans="1:7" x14ac:dyDescent="0.2">
      <c r="A8" t="s">
        <v>3</v>
      </c>
      <c r="C8" s="30">
        <v>0.71835000000000004</v>
      </c>
      <c r="D8" s="27" t="s">
        <v>41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1.3877787807814457E-17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-2.0144234361949978E-5</v>
      </c>
      <c r="D12" s="3"/>
      <c r="E12" s="36" t="s">
        <v>50</v>
      </c>
      <c r="F12" s="37" t="s">
        <v>49</v>
      </c>
    </row>
    <row r="13" spans="1:7" x14ac:dyDescent="0.2">
      <c r="A13" s="10" t="s">
        <v>18</v>
      </c>
      <c r="B13" s="10"/>
      <c r="C13" s="3" t="s">
        <v>13</v>
      </c>
      <c r="D13" s="14"/>
      <c r="E13" s="33" t="s">
        <v>34</v>
      </c>
      <c r="F13" s="38">
        <v>1</v>
      </c>
    </row>
    <row r="14" spans="1:7" x14ac:dyDescent="0.2">
      <c r="A14" s="10"/>
      <c r="B14" s="10"/>
      <c r="C14" s="10"/>
      <c r="D14" s="14"/>
      <c r="E14" s="33" t="s">
        <v>31</v>
      </c>
      <c r="F14" s="39">
        <f ca="1">NOW()+15018.5+$C$9/24</f>
        <v>60547.691998495371</v>
      </c>
    </row>
    <row r="15" spans="1:7" x14ac:dyDescent="0.2">
      <c r="A15" s="12" t="s">
        <v>17</v>
      </c>
      <c r="B15" s="10"/>
      <c r="C15" s="13">
        <f ca="1">(C7+C11)+(C8+C12)*INT(MAX(F21:F3533))</f>
        <v>56159.21273507212</v>
      </c>
      <c r="D15" s="14"/>
      <c r="E15" s="33" t="s">
        <v>35</v>
      </c>
      <c r="F15" s="39">
        <f ca="1">ROUND(2*($F$14-$C$7)/$C$8,0)/2+$F$13</f>
        <v>12800</v>
      </c>
    </row>
    <row r="16" spans="1:7" x14ac:dyDescent="0.2">
      <c r="A16" s="15" t="s">
        <v>4</v>
      </c>
      <c r="B16" s="10"/>
      <c r="C16" s="16">
        <f ca="1">+C8+C12</f>
        <v>0.71832985576563813</v>
      </c>
      <c r="D16" s="14"/>
      <c r="E16" s="33" t="s">
        <v>36</v>
      </c>
      <c r="F16" s="39">
        <f ca="1">ROUND(2*($F$14-$C$15)/$C$16,0)/2+$F$13</f>
        <v>6110.5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/>
      <c r="E17" s="34" t="s">
        <v>47</v>
      </c>
      <c r="F17" s="40">
        <f ca="1">+$C$15+$C$16*$F$16-15018.5-$C$9/24</f>
        <v>45530.463152061384</v>
      </c>
    </row>
    <row r="18" spans="1:18" ht="14.25" thickTop="1" thickBot="1" x14ac:dyDescent="0.25">
      <c r="A18" s="15" t="s">
        <v>5</v>
      </c>
      <c r="B18" s="10"/>
      <c r="C18" s="17">
        <f ca="1">+C15</f>
        <v>56159.21273507212</v>
      </c>
      <c r="D18" s="18">
        <f ca="1">+C16</f>
        <v>0.71832985576563813</v>
      </c>
      <c r="E18" s="35" t="s">
        <v>48</v>
      </c>
      <c r="F18" s="41">
        <f ca="1">+($C$15+$C$16*$F$16)-($C$16/2)-15018.5-$C$9/24</f>
        <v>45530.103987133502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VSX</v>
      </c>
      <c r="C21" s="8">
        <f>C$7</f>
        <v>51353.586000000003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1.3877787807814457E-17</v>
      </c>
      <c r="Q21" s="2">
        <f>+C21-15018.5</f>
        <v>36335.086000000003</v>
      </c>
    </row>
    <row r="22" spans="1:18" x14ac:dyDescent="0.2">
      <c r="A22" s="28" t="s">
        <v>42</v>
      </c>
      <c r="B22" s="29" t="s">
        <v>44</v>
      </c>
      <c r="C22" s="28">
        <v>56159.572500000002</v>
      </c>
      <c r="D22" s="28">
        <v>1E-3</v>
      </c>
      <c r="E22">
        <f>+(C22-C$7)/C$8</f>
        <v>6690.3132177907692</v>
      </c>
      <c r="F22">
        <f>ROUND(2*E22,0)/2</f>
        <v>6690.5</v>
      </c>
      <c r="G22">
        <f>+C22-(C$7+F22*C$8)</f>
        <v>-0.13417499999923166</v>
      </c>
      <c r="I22">
        <f>+G22</f>
        <v>-0.13417499999923166</v>
      </c>
      <c r="O22">
        <f ca="1">+C$11+C$12*$F22</f>
        <v>-0.1347749999986263</v>
      </c>
      <c r="Q22" s="2">
        <f>+C22-15018.5</f>
        <v>41141.072500000002</v>
      </c>
    </row>
    <row r="23" spans="1:18" x14ac:dyDescent="0.2">
      <c r="A23" s="31" t="s">
        <v>46</v>
      </c>
      <c r="B23" s="32" t="s">
        <v>44</v>
      </c>
      <c r="C23" s="31">
        <v>56159.571300000003</v>
      </c>
      <c r="D23" s="31">
        <v>3.5000000000000001E-3</v>
      </c>
      <c r="E23">
        <f>+(C23-C$7)/C$8</f>
        <v>6690.3115472958862</v>
      </c>
      <c r="F23">
        <f>ROUND(2*E23,0)/2</f>
        <v>6690.5</v>
      </c>
      <c r="G23">
        <f>+C23-(C$7+F23*C$8)</f>
        <v>-0.13537499999802094</v>
      </c>
      <c r="I23">
        <f>+G23</f>
        <v>-0.13537499999802094</v>
      </c>
      <c r="O23">
        <f ca="1">+C$11+C$12*$F23</f>
        <v>-0.1347749999986263</v>
      </c>
      <c r="Q23" s="2">
        <f>+C23-15018.5</f>
        <v>41141.071300000003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2024-08-25T04:36:28Z</dcterms:modified>
</cp:coreProperties>
</file>