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4B0CA8C-BF69-46CF-A3A9-74E30FD6CCB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D9" i="1"/>
  <c r="E21" i="1"/>
  <c r="F21" i="1"/>
  <c r="G21" i="1"/>
  <c r="I21" i="1"/>
  <c r="E9" i="1"/>
  <c r="F16" i="1"/>
  <c r="C17" i="1"/>
  <c r="Q21" i="1"/>
  <c r="C12" i="1"/>
  <c r="C11" i="1"/>
  <c r="O21" i="1" l="1"/>
  <c r="C15" i="1"/>
  <c r="F18" i="1" s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<sst xmlns="http://schemas.openxmlformats.org/spreadsheetml/2006/main" count="57" uniqueCount="52">
  <si>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</si>
  <si>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</si>
  <si>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</si>
  <si>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</si>
  <si>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</si>
  <si>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</si>
  <si>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</si>
  <si>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</si>
  <si>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</si>
  <si>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</si>
  <si>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</si>
  <si>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</si>
  <si>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</si>
  <si>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</si>
  <si>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</si>
  <si>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</si>
  <si>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</si>
  <si>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</si>
  <si>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</si>
  <si>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</si>
  <si>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</si>
  <si>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</si>
  <si>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</si>
  <si>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</si>
  <si>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</si>
  <si>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</si>
  <si>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</si>
  <si>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</si>
  <si>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</si>
  <si>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</si>
  <si>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</si>
  <si>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</si>
  <si>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</si>
  <si>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</si>
  <si>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</si>
  <si>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</si>
  <si>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</si>
  <si>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</si>
  <si>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</si>
  <si>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</si>
  <si>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</si>
  <si>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V0519 Lac</t>
  </si>
  <si>
    <t>2014A</t>
  </si>
  <si>
    <t>G3214-0856</t>
  </si>
  <si>
    <t>EW</t>
  </si>
  <si>
    <t>pr_0</t>
  </si>
  <si>
    <t>~</t>
  </si>
  <si>
    <t>V0519 Lac / GSC 3214-0856</t>
  </si>
  <si>
    <t>as of 2019-07-08</t>
  </si>
  <si>
    <t>GCVS</t>
  </si>
  <si>
    <t>IBVS 6244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</si>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</sst>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0" fillId="0" borderId="1" xfId="0" quotePrefix="1" applyBorder="1">
      <alignment vertical="top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V0519 Lac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0D-48BD-B826-A94C9AED30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1.7763500000000931E-2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0D-48BD-B826-A94C9AED30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0D-48BD-B826-A94C9AED30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0D-48BD-B826-A94C9AED30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0D-48BD-B826-A94C9AED30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0D-48BD-B826-A94C9AED30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0D-48BD-B826-A94C9AED30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1.7763500000000931E-2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0D-48BD-B826-A94C9AED30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7646.5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0D-48BD-B826-A94C9AED3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756696"/>
        <c:axId val="1"/>
      </c:scatterChart>
      <c:valAx>
        <c:axId val="690756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56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D0240B-6EC3-8065-5CF1-E82809875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1" t="s">
        <v>42</v>
      </c>
      <c r="H1" s="32"/>
      <c r="I1" s="38" t="s">
        <v>43</v>
      </c>
      <c r="J1" s="37" t="s">
        <v>41</v>
      </c>
      <c r="K1" s="39">
        <v>22.44192408</v>
      </c>
      <c r="L1" s="33">
        <v>37.515140799999998</v>
      </c>
      <c r="M1" s="34">
        <v>54000.699000000001</v>
      </c>
      <c r="N1" s="34">
        <v>0.52046099999999995</v>
      </c>
      <c r="O1" s="40" t="s">
        <v>44</v>
      </c>
      <c r="P1" s="40">
        <v>13.1</v>
      </c>
      <c r="Q1" s="40">
        <v>13.5</v>
      </c>
      <c r="R1" s="41" t="s">
        <v>45</v>
      </c>
      <c r="S1" s="42" t="s">
        <v>46</v>
      </c>
    </row>
    <row r="2" spans="1:19" x14ac:dyDescent="0.2">
      <c r="A2" t="s">
        <v>23</v>
      </c>
      <c r="B2" s="3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54000.699000000001</v>
      </c>
      <c r="D4" s="28">
        <v>0.52046099999999995</v>
      </c>
      <c r="E4" s="43" t="s">
        <v>48</v>
      </c>
    </row>
    <row r="5" spans="1:19" ht="13.5" thickTop="1" x14ac:dyDescent="0.2">
      <c r="A5" s="9" t="s">
        <v>28</v>
      </c>
      <c r="B5" s="44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5">
        <v>54000.699000000001</v>
      </c>
      <c r="D7" s="29" t="s">
        <v>49</v>
      </c>
    </row>
    <row r="8" spans="1:19" x14ac:dyDescent="0.2">
      <c r="A8" t="s">
        <v>3</v>
      </c>
      <c r="C8" s="45">
        <v>0.52046099999999995</v>
      </c>
      <c r="D8" s="29" t="s">
        <v>49</v>
      </c>
    </row>
    <row r="9" spans="1:19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44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44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16</v>
      </c>
      <c r="B12" s="44"/>
      <c r="C12" s="21">
        <f ca="1">SLOPE(INDIRECT($E$9):G992,INDIRECT($D$9):F992)</f>
        <v>2.3230889949651385E-6</v>
      </c>
      <c r="D12" s="3"/>
      <c r="E12" s="10"/>
    </row>
    <row r="13" spans="1:19" x14ac:dyDescent="0.2">
      <c r="A13" s="10" t="s">
        <v>18</v>
      </c>
      <c r="B13" s="44"/>
      <c r="C13" s="3" t="s">
        <v>13</v>
      </c>
    </row>
    <row r="14" spans="1:19" x14ac:dyDescent="0.2">
      <c r="A14" s="10"/>
      <c r="B14" s="44"/>
      <c r="C14" s="10"/>
    </row>
    <row r="15" spans="1:19" x14ac:dyDescent="0.2">
      <c r="A15" s="12" t="s">
        <v>17</v>
      </c>
      <c r="B15" s="44"/>
      <c r="C15" s="13">
        <f ca="1">(C7+C11)+(C8+C12)*INT(MAX(F21:F3533))</f>
        <v>57980.161568338459</v>
      </c>
      <c r="E15" s="14" t="s">
        <v>34</v>
      </c>
      <c r="F15" s="35">
        <v>1</v>
      </c>
    </row>
    <row r="16" spans="1:19" x14ac:dyDescent="0.2">
      <c r="A16" s="16" t="s">
        <v>4</v>
      </c>
      <c r="B16" s="44"/>
      <c r="C16" s="17">
        <f ca="1">+C8+C12</f>
        <v>0.5204633230889949</v>
      </c>
      <c r="E16" s="14" t="s">
        <v>30</v>
      </c>
      <c r="F16" s="36">
        <f ca="1">NOW()+15018.5+$C$5/24</f>
        <v>60357.725217824074</v>
      </c>
    </row>
    <row r="17" spans="1:21" ht="13.5" thickBot="1" x14ac:dyDescent="0.25">
      <c r="A17" s="14" t="s">
        <v>27</v>
      </c>
      <c r="B17" s="44"/>
      <c r="C17" s="10">
        <f>COUNT(C21:C2191)</f>
        <v>2</v>
      </c>
      <c r="E17" s="14" t="s">
        <v>35</v>
      </c>
      <c r="F17" s="15">
        <f ca="1">ROUND(2*(F16-$C$7)/$C$8,0)/2+F15</f>
        <v>12215</v>
      </c>
    </row>
    <row r="18" spans="1:21" ht="14.25" thickTop="1" thickBot="1" x14ac:dyDescent="0.25">
      <c r="A18" s="16" t="s">
        <v>5</v>
      </c>
      <c r="B18" s="44"/>
      <c r="C18" s="19">
        <f ca="1">+C15</f>
        <v>57980.161568338459</v>
      </c>
      <c r="D18" s="20">
        <f ca="1">+C16</f>
        <v>0.5204633230889949</v>
      </c>
      <c r="E18" s="14" t="s">
        <v>36</v>
      </c>
      <c r="F18" s="23">
        <f ca="1">ROUND(2*(F16-$C$15)/$C$16,0)/2+F15</f>
        <v>4569</v>
      </c>
    </row>
    <row r="19" spans="1:21" ht="13.5" thickTop="1" x14ac:dyDescent="0.2">
      <c r="E19" s="14" t="s">
        <v>31</v>
      </c>
      <c r="F19" s="18">
        <f ca="1">+$C$15+$C$16*F18-15018.5-$C$5/24</f>
        <v>45340.054324865414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49</v>
      </c>
      <c r="C21" s="8">
        <v>54000.699000000001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38982.199000000001</v>
      </c>
    </row>
    <row r="22" spans="1:21" x14ac:dyDescent="0.2">
      <c r="A22" t="s">
        <v>50</v>
      </c>
      <c r="B22" s="3" t="s">
        <v>51</v>
      </c>
      <c r="C22" s="8">
        <v>57980.421799999996</v>
      </c>
      <c r="D22" s="8">
        <v>4.5999999999999999E-3</v>
      </c>
      <c r="E22">
        <f>+(C22-C$7)/C$8</f>
        <v>7646.5341303190753</v>
      </c>
      <c r="F22">
        <f>ROUND(2*E22,0)/2</f>
        <v>7646.5</v>
      </c>
      <c r="G22">
        <f>+C22-(C$7+F22*C$8)</f>
        <v>1.7763500000000931E-2</v>
      </c>
      <c r="I22">
        <f>+G22</f>
        <v>1.7763500000000931E-2</v>
      </c>
      <c r="O22">
        <f ca="1">+C$11+C$12*$F22</f>
        <v>1.7763500000000931E-2</v>
      </c>
      <c r="Q22" s="2">
        <f>+C22-15018.5</f>
        <v>42961.921799999996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2024-02-17T04:24:18Z</dcterms:modified>
</cp:coreProperties>
</file>