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04025E2-F919-441F-B200-01F4FE3B78D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I22" i="1" s="1"/>
  <c r="E23" i="1"/>
  <c r="F23" i="1"/>
  <c r="G23" i="1" s="1"/>
  <c r="I23" i="1" s="1"/>
  <c r="Q22" i="1"/>
  <c r="Q23" i="1"/>
  <c r="F11" i="1"/>
  <c r="C21" i="1"/>
  <c r="E21" i="1"/>
  <c r="F21" i="1"/>
  <c r="G21" i="1" s="1"/>
  <c r="H21" i="1" s="1"/>
  <c r="A21" i="1"/>
  <c r="H20" i="1"/>
  <c r="G11" i="1"/>
  <c r="E14" i="1"/>
  <c r="E15" i="1" s="1"/>
  <c r="Q21" i="1"/>
  <c r="C17" i="1"/>
  <c r="C12" i="1"/>
  <c r="C11" i="1"/>
  <c r="O23" i="1" l="1"/>
  <c r="S23" i="1" s="1"/>
  <c r="O21" i="1"/>
  <c r="S21" i="1" s="1"/>
  <c r="C15" i="1"/>
  <c r="O22" i="1"/>
  <c r="S22" i="1" s="1"/>
  <c r="C16" i="1"/>
  <c r="D18" i="1" s="1"/>
  <c r="E16" i="1" l="1"/>
  <c r="E17" i="1" s="1"/>
  <c r="S19" i="1"/>
  <c r="C18" i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<sst xmlns="http://schemas.openxmlformats.org/spreadsheetml/2006/main" count="56" uniqueCount="53">
  <si>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</si>
  <si>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</si>
  <si>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</si>
  <si>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</si>
  <si>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</si>
  <si>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</si>
  <si>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</si>
  <si>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</si>
  <si>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</si>
  <si>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</si>
  <si>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</si>
  <si>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</si>
  <si>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</si>
  <si>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</si>
  <si>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</si>
  <si>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</si>
  <si>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</si>
  <si>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</si>
  <si>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</si>
  <si>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</si>
  <si>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</si>
  <si>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</si>
  <si>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</si>
  <si>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</si>
  <si>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</si>
  <si>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</si>
  <si>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</si>
  <si>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</si>
  <si>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</si>
  <si>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</si>
  <si>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</si>
  <si>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</si>
  <si>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</si>
  <si>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</si>
  <si>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</si>
  <si>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</si>
  <si>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</si>
  <si>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</si>
  <si>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</si>
  <si>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</si>
  <si>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</si>
  <si>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</si>
  <si>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G1429-0560</t>
  </si>
  <si>
    <t>G1429-0560_Leo.xls</t>
  </si>
  <si>
    <t>EDESD</t>
  </si>
  <si>
    <t>Leo</t>
  </si>
  <si>
    <t>VSX</t>
  </si>
  <si>
    <t>IBVS 6011</t>
  </si>
  <si>
    <t>I</t>
  </si>
  <si>
    <t>IBVS 6029</t>
  </si>
  <si>
    <t>II</t>
  </si>
  <si>
    <t>ASAS J105516+1704.6 Leo / GSC 1429-0560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</si>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</sst>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ASAS J105516+1704.6 Leo - O-C Diagr.</a:t>
            </a:r>
          </a:p>
        </c:rich>
      </c:tx>
      <c:layout>
        <c:manualLayout>
          <c:xMode val="edge"/>
          <c:yMode val="edge"/>
          <c:x val="0.2571428571428571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</c:v>
                </c:pt>
                <c:pt idx="2">
                  <c:v>548.5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52-4C64-905E-B5560C8A4F5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</c:v>
                </c:pt>
                <c:pt idx="2">
                  <c:v>548.5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8.8200000245706178E-3</c:v>
                </c:pt>
                <c:pt idx="2">
                  <c:v>8.7150000254041515E-3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52-4C64-905E-B5560C8A4F5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</c:v>
                </c:pt>
                <c:pt idx="2">
                  <c:v>548.5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52-4C64-905E-B5560C8A4F5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</c:v>
                </c:pt>
                <c:pt idx="2">
                  <c:v>548.5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852-4C64-905E-B5560C8A4F5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</c:v>
                </c:pt>
                <c:pt idx="2">
                  <c:v>548.5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852-4C64-905E-B5560C8A4F5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</c:v>
                </c:pt>
                <c:pt idx="2">
                  <c:v>548.5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852-4C64-905E-B5560C8A4F5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</c:v>
                </c:pt>
                <c:pt idx="2">
                  <c:v>548.5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852-4C64-905E-B5560C8A4F5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</c:v>
                </c:pt>
                <c:pt idx="2">
                  <c:v>548.5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2.9662085843538619E-5</c:v>
                </c:pt>
                <c:pt idx="1">
                  <c:v>8.4182801706155497E-3</c:v>
                </c:pt>
                <c:pt idx="2">
                  <c:v>9.0870577935156811E-3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852-4C64-905E-B5560C8A4F5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</c:v>
                </c:pt>
                <c:pt idx="2">
                  <c:v>548.5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852-4C64-905E-B5560C8A4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5783656"/>
        <c:axId val="1"/>
      </c:scatterChart>
      <c:valAx>
        <c:axId val="995783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8345864661654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5783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1635439-5649-8F52-A4DF-BB3AFFCF1C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51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7">
        <v>54568.621999999974</v>
      </c>
      <c r="D7" s="29" t="s">
        <v>46</v>
      </c>
    </row>
    <row r="8" spans="1:7" x14ac:dyDescent="0.2">
      <c r="A8" t="s">
        <v>3</v>
      </c>
      <c r="C8" s="37">
        <v>2.6874099999999999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2.9662085843538619E-5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1.6513027725929157E-5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60357.775727546294</v>
      </c>
    </row>
    <row r="15" spans="1:7" x14ac:dyDescent="0.2">
      <c r="A15" s="11" t="s">
        <v>17</v>
      </c>
      <c r="B15" s="9"/>
      <c r="C15" s="12">
        <f ca="1">(C7+C11)+(C8+C12)*INT(MAX(F21:F3533))</f>
        <v>56041.331758801251</v>
      </c>
      <c r="D15" s="13" t="s">
        <v>38</v>
      </c>
      <c r="E15" s="14">
        <f ca="1">ROUND(2*(E14-$C$7)/$C$8,0)/2+E13</f>
        <v>2155</v>
      </c>
    </row>
    <row r="16" spans="1:7" x14ac:dyDescent="0.2">
      <c r="A16" s="15" t="s">
        <v>4</v>
      </c>
      <c r="B16" s="9"/>
      <c r="C16" s="16">
        <f ca="1">+C8+C12</f>
        <v>2.6874265130277259</v>
      </c>
      <c r="D16" s="13" t="s">
        <v>39</v>
      </c>
      <c r="E16" s="23">
        <f ca="1">ROUND(2*(E14-$C$15)/$C$16,0)/2+E13</f>
        <v>1607</v>
      </c>
    </row>
    <row r="17" spans="1:19" ht="13.5" thickBot="1" x14ac:dyDescent="0.25">
      <c r="A17" s="13" t="s">
        <v>29</v>
      </c>
      <c r="B17" s="9"/>
      <c r="C17" s="9">
        <f>COUNT(C21:C2191)</f>
        <v>3</v>
      </c>
      <c r="D17" s="13" t="s">
        <v>33</v>
      </c>
      <c r="E17" s="17">
        <f ca="1">+$C$15+$C$16*E16-15018.5-$C$9/24</f>
        <v>45341.921998570142</v>
      </c>
    </row>
    <row r="18" spans="1:19" ht="14.25" thickTop="1" thickBot="1" x14ac:dyDescent="0.25">
      <c r="A18" s="15" t="s">
        <v>5</v>
      </c>
      <c r="B18" s="9"/>
      <c r="C18" s="18">
        <f ca="1">+C15</f>
        <v>56041.331758801251</v>
      </c>
      <c r="D18" s="19">
        <f ca="1">+C16</f>
        <v>2.6874265130277259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3.8774067571664662E-4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52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54568.621999999974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2.9662085843538619E-5</v>
      </c>
      <c r="Q21" s="1">
        <f>+C21-15018.5</f>
        <v>39550.121999999974</v>
      </c>
      <c r="S21">
        <f ca="1">+(O21-G21)^2</f>
        <v>8.7983933658945409E-10</v>
      </c>
    </row>
    <row r="22" spans="1:19" x14ac:dyDescent="0.2">
      <c r="A22" s="32" t="s">
        <v>47</v>
      </c>
      <c r="B22" s="33" t="s">
        <v>48</v>
      </c>
      <c r="C22" s="32">
        <v>55933.835099999997</v>
      </c>
      <c r="D22" s="32">
        <v>8.9999999999999998E-4</v>
      </c>
      <c r="E22">
        <f>+(C22-C$7)/C$8</f>
        <v>508.00328197038141</v>
      </c>
      <c r="F22">
        <f>ROUND(2*E22,0)/2</f>
        <v>508</v>
      </c>
      <c r="G22">
        <f>+C22-(C$7+F22*C$8)</f>
        <v>8.8200000245706178E-3</v>
      </c>
      <c r="I22">
        <f>+G22</f>
        <v>8.8200000245706178E-3</v>
      </c>
      <c r="O22">
        <f ca="1">+C$11+C$12*$F22</f>
        <v>8.4182801706155497E-3</v>
      </c>
      <c r="Q22" s="1">
        <f>+C22-15018.5</f>
        <v>40915.335099999997</v>
      </c>
      <c r="S22">
        <f ca="1">+(O22-G22)^2</f>
        <v>1.6137884106168129E-7</v>
      </c>
    </row>
    <row r="23" spans="1:19" x14ac:dyDescent="0.2">
      <c r="A23" s="34" t="s">
        <v>49</v>
      </c>
      <c r="B23" s="35" t="s">
        <v>50</v>
      </c>
      <c r="C23" s="34">
        <v>56042.6751</v>
      </c>
      <c r="D23" s="34">
        <v>2.9999999999999997E-4</v>
      </c>
      <c r="E23">
        <f>+(C23-C$7)/C$8</f>
        <v>548.503242899307</v>
      </c>
      <c r="F23">
        <f>ROUND(2*E23,0)/2</f>
        <v>548.5</v>
      </c>
      <c r="G23">
        <f>+C23-(C$7+F23*C$8)</f>
        <v>8.7150000254041515E-3</v>
      </c>
      <c r="I23">
        <f>+G23</f>
        <v>8.7150000254041515E-3</v>
      </c>
      <c r="O23">
        <f ca="1">+C$11+C$12*$F23</f>
        <v>9.0870577935156811E-3</v>
      </c>
      <c r="Q23" s="1">
        <f>+C23-15018.5</f>
        <v>41024.1751</v>
      </c>
      <c r="S23">
        <f ca="1">+(O23-G23)^2</f>
        <v>1.3842698281213269E-7</v>
      </c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2024-02-17T05:37:02Z</dcterms:modified>
</cp:coreProperties>
</file>