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41085B9-3BD0-4DA5-9751-174183B511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F14" i="1"/>
  <c r="E22" i="1"/>
  <c r="F22" i="1" s="1"/>
  <c r="G22" i="1" s="1"/>
  <c r="K22" i="1" s="1"/>
  <c r="Q22" i="1"/>
  <c r="G11" i="1"/>
  <c r="F11" i="1"/>
  <c r="C21" i="1"/>
  <c r="A21" i="1"/>
  <c r="F15" i="1" l="1"/>
  <c r="E21" i="1"/>
  <c r="F21" i="1" s="1"/>
  <c r="G21" i="1" s="1"/>
  <c r="C17" i="1"/>
  <c r="Q21" i="1"/>
  <c r="C12" i="1"/>
  <c r="C11" i="1"/>
  <c r="O25" i="1" l="1"/>
  <c r="O29" i="1"/>
  <c r="O24" i="1"/>
  <c r="O28" i="1"/>
  <c r="O23" i="1"/>
  <c r="O27" i="1"/>
  <c r="O26" i="1"/>
  <c r="O30" i="1"/>
  <c r="O22" i="1"/>
  <c r="C16" i="1"/>
  <c r="D18" i="1" s="1"/>
  <c r="C15" i="1"/>
  <c r="O21" i="1"/>
  <c r="K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<sst xmlns="http://schemas.openxmlformats.org/spreadsheetml/2006/main" count="72" uniqueCount="55">
  <si>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</si>
  <si>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</si>
  <si>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</si>
  <si>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</si>
  <si>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</si>
  <si>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</si>
  <si>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</si>
  <si>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</si>
  <si>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</si>
  <si>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</si>
  <si>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</si>
  <si>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</si>
  <si>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</si>
  <si>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</si>
  <si>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</si>
  <si>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</si>
  <si>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</si>
  <si>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</si>
  <si>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</si>
  <si>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</si>
  <si>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</si>
  <si>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</si>
  <si>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</si>
  <si>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</si>
  <si>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</si>
  <si>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</si>
  <si>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</si>
  <si>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</si>
  <si>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</si>
  <si>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</si>
  <si>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</si>
  <si>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</si>
  <si>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</si>
  <si>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</si>
  <si>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</si>
  <si>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</si>
  <si>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</si>
  <si>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</si>
  <si>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</si>
  <si>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</si>
  <si>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</si>
  <si>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</si>
  <si>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</si>
  <si>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</si>
  <si>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</si>
  <si>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</si>
  <si>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JBAV, 76</t>
  </si>
  <si>
    <t>I</t>
  </si>
  <si>
    <t>CSS J101643.9+070703 Leo</t>
  </si>
  <si>
    <t>Next ToM-P</t>
  </si>
  <si>
    <t>Next ToM-S</t>
  </si>
  <si>
    <t>14.41 (0.18)</t>
  </si>
  <si>
    <t>Mag CV</t>
  </si>
  <si>
    <t>BAV 91 Feb 2024</t>
  </si>
  <si>
    <t>BAV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</si>
</sst>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  <numFmt numFmtId="167" formatCode="#,##0.0000_ ;\-#,##0.0000\ 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12"/>
      <color theme="1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5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5" fillId="0" borderId="0" xfId="0" applyFont="1" applyAlignment="1"/>
    <xf numFmtId="43" fontId="18" fillId="0" borderId="0" xfId="8" applyFont="1" applyBorder="1" applyAlignment="1">
      <alignment vertical="center" wrapText="1"/>
    </xf>
    <xf numFmtId="43" fontId="18" fillId="0" borderId="0" xfId="8" applyFont="1" applyBorder="1" applyAlignment="1">
      <alignment horizontal="center"/>
    </xf>
    <xf numFmtId="0" fontId="0" fillId="0" borderId="0" xfId="0" applyAlignment="1">
      <alignment horizontal="right"/>
    </xf>
    <xf numFmtId="43" fontId="19" fillId="0" borderId="0" xfId="8" applyFont="1" applyBorder="1" applyAlignment="1">
      <alignment horizontal="left" vertical="center" wrapText="1"/>
    </xf>
    <xf numFmtId="43" fontId="19" fillId="0" borderId="6" xfId="8" applyFont="1" applyBorder="1" applyAlignment="1">
      <alignment horizontal="left" vertical="center" wrapText="1"/>
    </xf>
    <xf numFmtId="0" fontId="20" fillId="0" borderId="9" xfId="0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5" fillId="5" borderId="7" xfId="0" applyFont="1" applyFill="1" applyBorder="1" applyAlignment="1">
      <alignment horizontal="right" vertical="center"/>
    </xf>
    <xf numFmtId="0" fontId="5" fillId="5" borderId="8" xfId="0" applyFont="1" applyFill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22" fontId="22" fillId="0" borderId="11" xfId="0" applyNumberFormat="1" applyFont="1" applyBorder="1" applyAlignment="1">
      <alignment horizontal="right" vertical="center"/>
    </xf>
    <xf numFmtId="22" fontId="22" fillId="0" borderId="10" xfId="0" applyNumberFormat="1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167" fontId="18" fillId="0" borderId="0" xfId="8" applyNumberFormat="1" applyFont="1" applyBorder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CSS J101643.9+070703 Leo 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3.5000000000000001E-3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3.5000000000000001E-3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1309</c:v>
                </c:pt>
                <c:pt idx="3">
                  <c:v>1380</c:v>
                </c:pt>
                <c:pt idx="4">
                  <c:v>1537.5</c:v>
                </c:pt>
                <c:pt idx="5">
                  <c:v>1631.5</c:v>
                </c:pt>
                <c:pt idx="6">
                  <c:v>1655</c:v>
                </c:pt>
                <c:pt idx="7">
                  <c:v>1655.5</c:v>
                </c:pt>
                <c:pt idx="8">
                  <c:v>1663</c:v>
                </c:pt>
                <c:pt idx="9">
                  <c:v>1663.5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3.5000000000000001E-3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3.5000000000000001E-3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1309</c:v>
                </c:pt>
                <c:pt idx="3">
                  <c:v>1380</c:v>
                </c:pt>
                <c:pt idx="4">
                  <c:v>1537.5</c:v>
                </c:pt>
                <c:pt idx="5">
                  <c:v>1631.5</c:v>
                </c:pt>
                <c:pt idx="6">
                  <c:v>1655</c:v>
                </c:pt>
                <c:pt idx="7">
                  <c:v>1655.5</c:v>
                </c:pt>
                <c:pt idx="8">
                  <c:v>1663</c:v>
                </c:pt>
                <c:pt idx="9">
                  <c:v>1663.5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3.5000000000000001E-3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3.5000000000000001E-3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1309</c:v>
                </c:pt>
                <c:pt idx="3">
                  <c:v>1380</c:v>
                </c:pt>
                <c:pt idx="4">
                  <c:v>1537.5</c:v>
                </c:pt>
                <c:pt idx="5">
                  <c:v>1631.5</c:v>
                </c:pt>
                <c:pt idx="6">
                  <c:v>1655</c:v>
                </c:pt>
                <c:pt idx="7">
                  <c:v>1655.5</c:v>
                </c:pt>
                <c:pt idx="8">
                  <c:v>1663</c:v>
                </c:pt>
                <c:pt idx="9">
                  <c:v>1663.5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3.5000000000000001E-3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3.5000000000000001E-3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1309</c:v>
                </c:pt>
                <c:pt idx="3">
                  <c:v>1380</c:v>
                </c:pt>
                <c:pt idx="4">
                  <c:v>1537.5</c:v>
                </c:pt>
                <c:pt idx="5">
                  <c:v>1631.5</c:v>
                </c:pt>
                <c:pt idx="6">
                  <c:v>1655</c:v>
                </c:pt>
                <c:pt idx="7">
                  <c:v>1655.5</c:v>
                </c:pt>
                <c:pt idx="8">
                  <c:v>1663</c:v>
                </c:pt>
                <c:pt idx="9">
                  <c:v>1663.5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1.9800000009126961E-3</c:v>
                </c:pt>
                <c:pt idx="3">
                  <c:v>5.9999999939464033E-4</c:v>
                </c:pt>
                <c:pt idx="4">
                  <c:v>1.6500000056112185E-3</c:v>
                </c:pt>
                <c:pt idx="5">
                  <c:v>1.4299999966169707E-3</c:v>
                </c:pt>
                <c:pt idx="6">
                  <c:v>-6.9999999686842784E-4</c:v>
                </c:pt>
                <c:pt idx="7">
                  <c:v>8.1000000500353053E-4</c:v>
                </c:pt>
                <c:pt idx="8">
                  <c:v>1.4599999994970858E-3</c:v>
                </c:pt>
                <c:pt idx="9">
                  <c:v>7.7000000601401553E-4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3.5000000000000001E-3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3.5000000000000001E-3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1309</c:v>
                </c:pt>
                <c:pt idx="3">
                  <c:v>1380</c:v>
                </c:pt>
                <c:pt idx="4">
                  <c:v>1537.5</c:v>
                </c:pt>
                <c:pt idx="5">
                  <c:v>1631.5</c:v>
                </c:pt>
                <c:pt idx="6">
                  <c:v>1655</c:v>
                </c:pt>
                <c:pt idx="7">
                  <c:v>1655.5</c:v>
                </c:pt>
                <c:pt idx="8">
                  <c:v>1663</c:v>
                </c:pt>
                <c:pt idx="9">
                  <c:v>1663.5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3.5000000000000001E-3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3.5000000000000001E-3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1309</c:v>
                </c:pt>
                <c:pt idx="3">
                  <c:v>1380</c:v>
                </c:pt>
                <c:pt idx="4">
                  <c:v>1537.5</c:v>
                </c:pt>
                <c:pt idx="5">
                  <c:v>1631.5</c:v>
                </c:pt>
                <c:pt idx="6">
                  <c:v>1655</c:v>
                </c:pt>
                <c:pt idx="7">
                  <c:v>1655.5</c:v>
                </c:pt>
                <c:pt idx="8">
                  <c:v>1663</c:v>
                </c:pt>
                <c:pt idx="9">
                  <c:v>1663.5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3.5000000000000001E-3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4.1999999999999997E-3</c:v>
                  </c:pt>
                  <c:pt idx="3">
                    <c:v>3.5000000000000001E-3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1309</c:v>
                </c:pt>
                <c:pt idx="3">
                  <c:v>1380</c:v>
                </c:pt>
                <c:pt idx="4">
                  <c:v>1537.5</c:v>
                </c:pt>
                <c:pt idx="5">
                  <c:v>1631.5</c:v>
                </c:pt>
                <c:pt idx="6">
                  <c:v>1655</c:v>
                </c:pt>
                <c:pt idx="7">
                  <c:v>1655.5</c:v>
                </c:pt>
                <c:pt idx="8">
                  <c:v>1663</c:v>
                </c:pt>
                <c:pt idx="9">
                  <c:v>1663.5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1309</c:v>
                </c:pt>
                <c:pt idx="3">
                  <c:v>1380</c:v>
                </c:pt>
                <c:pt idx="4">
                  <c:v>1537.5</c:v>
                </c:pt>
                <c:pt idx="5">
                  <c:v>1631.5</c:v>
                </c:pt>
                <c:pt idx="6">
                  <c:v>1655</c:v>
                </c:pt>
                <c:pt idx="7">
                  <c:v>1655.5</c:v>
                </c:pt>
                <c:pt idx="8">
                  <c:v>1663</c:v>
                </c:pt>
                <c:pt idx="9">
                  <c:v>1663.5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1.2479570019846683E-4</c:v>
                </c:pt>
                <c:pt idx="1">
                  <c:v>1.2479570019846683E-4</c:v>
                </c:pt>
                <c:pt idx="2">
                  <c:v>8.3215258740006366E-4</c:v>
                </c:pt>
                <c:pt idx="3">
                  <c:v>8.7051953850114346E-4</c:v>
                </c:pt>
                <c:pt idx="4">
                  <c:v>9.5562932439438369E-4</c:v>
                </c:pt>
                <c:pt idx="5">
                  <c:v>1.0064250061338413E-3</c:v>
                </c:pt>
                <c:pt idx="6">
                  <c:v>1.0191239265687057E-3</c:v>
                </c:pt>
                <c:pt idx="7">
                  <c:v>1.0193941163651923E-3</c:v>
                </c:pt>
                <c:pt idx="8">
                  <c:v>1.0234469633124896E-3</c:v>
                </c:pt>
                <c:pt idx="9">
                  <c:v>1.023717153108976E-3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1309</c:v>
                </c:pt>
                <c:pt idx="3">
                  <c:v>1380</c:v>
                </c:pt>
                <c:pt idx="4">
                  <c:v>1537.5</c:v>
                </c:pt>
                <c:pt idx="5">
                  <c:v>1631.5</c:v>
                </c:pt>
                <c:pt idx="6">
                  <c:v>1655</c:v>
                </c:pt>
                <c:pt idx="7">
                  <c:v>1655.5</c:v>
                </c:pt>
                <c:pt idx="8">
                  <c:v>1663</c:v>
                </c:pt>
                <c:pt idx="9">
                  <c:v>1663.5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209550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7" customWidth="1"/>
    <col min="2" max="2" width="4.85546875" customWidth="1"/>
    <col min="3" max="3" width="14.140625" customWidth="1"/>
    <col min="4" max="4" width="9.42578125" customWidth="1"/>
    <col min="5" max="5" width="11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4.95" customHeight="1" x14ac:dyDescent="0.2">
      <c r="A1" s="39" t="s">
        <v>48</v>
      </c>
      <c r="B1" s="39"/>
      <c r="C1" s="39"/>
      <c r="D1" s="39"/>
      <c r="E1" s="40"/>
      <c r="F1" s="27" t="s">
        <v>43</v>
      </c>
      <c r="G1" s="23"/>
      <c r="H1" s="21"/>
      <c r="I1" s="28"/>
      <c r="J1" s="29" t="s">
        <v>41</v>
      </c>
      <c r="K1" s="22"/>
      <c r="L1" s="24"/>
      <c r="M1" s="25"/>
      <c r="N1" s="25"/>
      <c r="O1" s="26"/>
    </row>
    <row r="2" spans="1:15" x14ac:dyDescent="0.2">
      <c r="A2" t="s">
        <v>23</v>
      </c>
      <c r="B2" s="35" t="s">
        <v>44</v>
      </c>
      <c r="C2" s="30"/>
      <c r="D2" s="2"/>
    </row>
    <row r="4" spans="1:15" x14ac:dyDescent="0.2">
      <c r="A4" s="32" t="s">
        <v>0</v>
      </c>
      <c r="C4" s="2" t="s">
        <v>36</v>
      </c>
      <c r="D4" s="2" t="s">
        <v>36</v>
      </c>
    </row>
    <row r="5" spans="1:15" x14ac:dyDescent="0.2">
      <c r="A5" s="33" t="s">
        <v>28</v>
      </c>
      <c r="B5" s="7"/>
      <c r="C5" s="31">
        <v>-9.5</v>
      </c>
      <c r="D5" s="7" t="s">
        <v>29</v>
      </c>
      <c r="E5" s="7"/>
    </row>
    <row r="6" spans="1:15" x14ac:dyDescent="0.2">
      <c r="A6" s="32" t="s">
        <v>1</v>
      </c>
    </row>
    <row r="7" spans="1:15" x14ac:dyDescent="0.2">
      <c r="A7" t="s">
        <v>2</v>
      </c>
      <c r="C7" s="38">
        <v>59609.672899999998</v>
      </c>
      <c r="D7" s="34" t="s">
        <v>54</v>
      </c>
    </row>
    <row r="8" spans="1:15" x14ac:dyDescent="0.2">
      <c r="A8" t="s">
        <v>3</v>
      </c>
      <c r="C8" s="38">
        <v>0.25358000000000003</v>
      </c>
      <c r="D8" s="34" t="s">
        <v>45</v>
      </c>
    </row>
    <row r="9" spans="1:15" x14ac:dyDescent="0.2">
      <c r="A9" s="18" t="s">
        <v>31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INTERCEPT(INDIRECT($G$11):G992,INDIRECT($F$11):F992)</f>
        <v>1.2479570019846683E-4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SLOPE(INDIRECT($G$11):G992,INDIRECT($F$11):F992)</f>
        <v>5.4037959297295406E-7</v>
      </c>
      <c r="D12" s="2"/>
      <c r="E12" s="43" t="s">
        <v>52</v>
      </c>
      <c r="F12" s="44" t="s">
        <v>51</v>
      </c>
    </row>
    <row r="13" spans="1:15" x14ac:dyDescent="0.2">
      <c r="A13" s="7" t="s">
        <v>18</v>
      </c>
      <c r="B13" s="7"/>
      <c r="C13" s="2" t="s">
        <v>13</v>
      </c>
      <c r="E13" s="41" t="s">
        <v>33</v>
      </c>
      <c r="F13" s="45">
        <v>1</v>
      </c>
    </row>
    <row r="14" spans="1:15" x14ac:dyDescent="0.2">
      <c r="A14" s="7"/>
      <c r="B14" s="7"/>
      <c r="C14" s="7"/>
      <c r="E14" s="41" t="s">
        <v>30</v>
      </c>
      <c r="F14" s="46">
        <f ca="1">NOW()+15018.5+$C$5/24</f>
        <v>60547.69561412037</v>
      </c>
    </row>
    <row r="15" spans="1:15" x14ac:dyDescent="0.2">
      <c r="A15" s="8" t="s">
        <v>17</v>
      </c>
      <c r="B15" s="7"/>
      <c r="C15" s="9">
        <f ca="1">(C7+C11)+(C8+C12)*INT(MAX(F21:F3533))</f>
        <v>60031.377463446959</v>
      </c>
      <c r="E15" s="41" t="s">
        <v>34</v>
      </c>
      <c r="F15" s="46">
        <f ca="1">ROUND(2*($F$14-$C$7)/$C$8,0)/2+$F$13</f>
        <v>3700</v>
      </c>
    </row>
    <row r="16" spans="1:15" x14ac:dyDescent="0.2">
      <c r="A16" s="11" t="s">
        <v>4</v>
      </c>
      <c r="B16" s="7"/>
      <c r="C16" s="12">
        <f ca="1">+C8+C12</f>
        <v>0.25358054037959299</v>
      </c>
      <c r="E16" s="41" t="s">
        <v>35</v>
      </c>
      <c r="F16" s="46">
        <f ca="1">ROUND(2*($F$14-$C$15)/$C$16,0)/2+$F$13</f>
        <v>2037</v>
      </c>
    </row>
    <row r="17" spans="1:21" ht="13.5" thickBot="1" x14ac:dyDescent="0.25">
      <c r="A17" s="10" t="s">
        <v>27</v>
      </c>
      <c r="B17" s="7"/>
      <c r="C17" s="7">
        <f>COUNT(C21:C2191)</f>
        <v>10</v>
      </c>
      <c r="E17" s="41" t="s">
        <v>49</v>
      </c>
      <c r="F17" s="48">
        <f ca="1">+$C$15+$C$16*$F$16-15018.5-$C$5/24</f>
        <v>45529.816857533529</v>
      </c>
    </row>
    <row r="18" spans="1:21" ht="14.25" thickTop="1" thickBot="1" x14ac:dyDescent="0.25">
      <c r="A18" s="11" t="s">
        <v>5</v>
      </c>
      <c r="B18" s="7"/>
      <c r="C18" s="13">
        <f ca="1">+C15</f>
        <v>60031.377463446959</v>
      </c>
      <c r="D18" s="14">
        <f ca="1">+C16</f>
        <v>0.25358054037959299</v>
      </c>
      <c r="E18" s="42" t="s">
        <v>50</v>
      </c>
      <c r="F18" s="47">
        <f ca="1">+($C$15+$C$16*$F$16)-($C$16/2)-15018.5-$C$5/24</f>
        <v>45529.690067263342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38</v>
      </c>
      <c r="J20" s="5" t="s">
        <v>39</v>
      </c>
      <c r="K20" s="5" t="s">
        <v>40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x14ac:dyDescent="0.2">
      <c r="A21" t="str">
        <f>D7</f>
        <v>BAV 76</v>
      </c>
      <c r="C21" s="6">
        <f>C$7</f>
        <v>59609.672899999998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1.2479570019846683E-4</v>
      </c>
      <c r="Q21" s="1">
        <f>+C21-15018.5</f>
        <v>44591.172899999998</v>
      </c>
    </row>
    <row r="22" spans="1:21" x14ac:dyDescent="0.2">
      <c r="A22" s="36" t="s">
        <v>46</v>
      </c>
      <c r="B22" s="37" t="s">
        <v>47</v>
      </c>
      <c r="C22" s="51">
        <v>59609.672899999998</v>
      </c>
      <c r="D22" s="52">
        <v>3.5000000000000001E-3</v>
      </c>
      <c r="E22">
        <f>+(C22-C$7)/C$8</f>
        <v>0</v>
      </c>
      <c r="F22">
        <f>ROUND(2*E22,0)/2</f>
        <v>0</v>
      </c>
      <c r="G22">
        <f>+C22-(C$7+F22*C$8)</f>
        <v>0</v>
      </c>
      <c r="K22">
        <f>+G22</f>
        <v>0</v>
      </c>
      <c r="O22">
        <f ca="1">+C$11+C$12*$F22</f>
        <v>1.2479570019846683E-4</v>
      </c>
      <c r="Q22" s="1">
        <f>+C22-15018.5</f>
        <v>44591.172899999998</v>
      </c>
    </row>
    <row r="23" spans="1:21" x14ac:dyDescent="0.2">
      <c r="A23" s="49" t="s">
        <v>53</v>
      </c>
      <c r="B23" s="50" t="s">
        <v>47</v>
      </c>
      <c r="C23" s="49">
        <v>59941.611100000002</v>
      </c>
      <c r="D23" s="49">
        <v>4.1999999999999997E-3</v>
      </c>
      <c r="E23">
        <f t="shared" ref="E23:E30" si="0">+(C23-C$7)/C$8</f>
        <v>1309.0078081867816</v>
      </c>
      <c r="F23">
        <f t="shared" ref="F23:F30" si="1">ROUND(2*E23,0)/2</f>
        <v>1309</v>
      </c>
      <c r="G23">
        <f t="shared" ref="G23:G30" si="2">+C23-(C$7+F23*C$8)</f>
        <v>1.9800000009126961E-3</v>
      </c>
      <c r="K23">
        <f t="shared" ref="K23:K30" si="3">+G23</f>
        <v>1.9800000009126961E-3</v>
      </c>
      <c r="O23">
        <f t="shared" ref="O23:O30" ca="1" si="4">+C$11+C$12*$F23</f>
        <v>8.3215258740006366E-4</v>
      </c>
      <c r="Q23" s="1">
        <f t="shared" ref="Q23:Q30" si="5">+C23-15018.5</f>
        <v>44923.111100000002</v>
      </c>
    </row>
    <row r="24" spans="1:21" x14ac:dyDescent="0.2">
      <c r="A24" s="49" t="s">
        <v>53</v>
      </c>
      <c r="B24" s="50" t="s">
        <v>47</v>
      </c>
      <c r="C24" s="49">
        <v>59959.613899999997</v>
      </c>
      <c r="D24" s="49">
        <v>3.5000000000000001E-3</v>
      </c>
      <c r="E24">
        <f t="shared" si="0"/>
        <v>1380.0023661171972</v>
      </c>
      <c r="F24">
        <f t="shared" si="1"/>
        <v>1380</v>
      </c>
      <c r="G24">
        <f t="shared" si="2"/>
        <v>5.9999999939464033E-4</v>
      </c>
      <c r="K24">
        <f t="shared" si="3"/>
        <v>5.9999999939464033E-4</v>
      </c>
      <c r="O24">
        <f t="shared" ca="1" si="4"/>
        <v>8.7051953850114346E-4</v>
      </c>
      <c r="Q24" s="1">
        <f t="shared" si="5"/>
        <v>44941.113899999997</v>
      </c>
    </row>
    <row r="25" spans="1:21" x14ac:dyDescent="0.2">
      <c r="A25" s="49" t="s">
        <v>53</v>
      </c>
      <c r="B25" s="50" t="s">
        <v>47</v>
      </c>
      <c r="C25" s="49">
        <v>59999.553800000002</v>
      </c>
      <c r="D25" s="49">
        <v>4.1999999999999997E-3</v>
      </c>
      <c r="E25">
        <f t="shared" si="0"/>
        <v>1537.5065068223191</v>
      </c>
      <c r="F25">
        <f t="shared" si="1"/>
        <v>1537.5</v>
      </c>
      <c r="G25">
        <f t="shared" si="2"/>
        <v>1.6500000056112185E-3</v>
      </c>
      <c r="K25">
        <f t="shared" si="3"/>
        <v>1.6500000056112185E-3</v>
      </c>
      <c r="O25">
        <f t="shared" ca="1" si="4"/>
        <v>9.5562932439438369E-4</v>
      </c>
      <c r="Q25" s="1">
        <f t="shared" si="5"/>
        <v>44981.053800000002</v>
      </c>
    </row>
    <row r="26" spans="1:21" x14ac:dyDescent="0.2">
      <c r="A26" s="49" t="s">
        <v>53</v>
      </c>
      <c r="B26" s="50" t="s">
        <v>47</v>
      </c>
      <c r="C26" s="49">
        <v>60023.390099999997</v>
      </c>
      <c r="D26" s="49">
        <v>4.1999999999999997E-3</v>
      </c>
      <c r="E26">
        <f t="shared" si="0"/>
        <v>1631.5056392459937</v>
      </c>
      <c r="F26">
        <f t="shared" si="1"/>
        <v>1631.5</v>
      </c>
      <c r="G26">
        <f t="shared" si="2"/>
        <v>1.4299999966169707E-3</v>
      </c>
      <c r="K26">
        <f t="shared" si="3"/>
        <v>1.4299999966169707E-3</v>
      </c>
      <c r="O26">
        <f t="shared" ca="1" si="4"/>
        <v>1.0064250061338413E-3</v>
      </c>
      <c r="Q26" s="1">
        <f t="shared" si="5"/>
        <v>45004.890099999997</v>
      </c>
    </row>
    <row r="27" spans="1:21" x14ac:dyDescent="0.2">
      <c r="A27" s="49" t="s">
        <v>53</v>
      </c>
      <c r="B27" s="50" t="s">
        <v>47</v>
      </c>
      <c r="C27" s="49">
        <v>60029.347099999999</v>
      </c>
      <c r="D27" s="49">
        <v>4.1999999999999997E-3</v>
      </c>
      <c r="E27">
        <f t="shared" si="0"/>
        <v>1654.9972395299362</v>
      </c>
      <c r="F27">
        <f t="shared" si="1"/>
        <v>1655</v>
      </c>
      <c r="G27">
        <f t="shared" si="2"/>
        <v>-6.9999999686842784E-4</v>
      </c>
      <c r="K27">
        <f t="shared" si="3"/>
        <v>-6.9999999686842784E-4</v>
      </c>
      <c r="O27">
        <f t="shared" ca="1" si="4"/>
        <v>1.0191239265687057E-3</v>
      </c>
      <c r="Q27" s="1">
        <f t="shared" si="5"/>
        <v>45010.847099999999</v>
      </c>
    </row>
    <row r="28" spans="1:21" x14ac:dyDescent="0.2">
      <c r="A28" s="49" t="s">
        <v>53</v>
      </c>
      <c r="B28" s="50" t="s">
        <v>47</v>
      </c>
      <c r="C28" s="49">
        <v>60029.475400000003</v>
      </c>
      <c r="D28" s="49">
        <v>4.1999999999999997E-3</v>
      </c>
      <c r="E28">
        <f t="shared" si="0"/>
        <v>1655.5031942582427</v>
      </c>
      <c r="F28">
        <f t="shared" si="1"/>
        <v>1655.5</v>
      </c>
      <c r="G28">
        <f t="shared" si="2"/>
        <v>8.1000000500353053E-4</v>
      </c>
      <c r="K28">
        <f t="shared" si="3"/>
        <v>8.1000000500353053E-4</v>
      </c>
      <c r="O28">
        <f t="shared" ca="1" si="4"/>
        <v>1.0193941163651923E-3</v>
      </c>
      <c r="Q28" s="1">
        <f t="shared" si="5"/>
        <v>45010.975400000003</v>
      </c>
    </row>
    <row r="29" spans="1:21" x14ac:dyDescent="0.2">
      <c r="A29" s="49" t="s">
        <v>53</v>
      </c>
      <c r="B29" s="50" t="s">
        <v>47</v>
      </c>
      <c r="C29" s="49">
        <v>60031.377899999999</v>
      </c>
      <c r="D29" s="49">
        <v>4.1999999999999997E-3</v>
      </c>
      <c r="E29">
        <f t="shared" si="0"/>
        <v>1663.005757551864</v>
      </c>
      <c r="F29">
        <f t="shared" si="1"/>
        <v>1663</v>
      </c>
      <c r="G29">
        <f t="shared" si="2"/>
        <v>1.4599999994970858E-3</v>
      </c>
      <c r="K29">
        <f t="shared" si="3"/>
        <v>1.4599999994970858E-3</v>
      </c>
      <c r="O29">
        <f t="shared" ca="1" si="4"/>
        <v>1.0234469633124896E-3</v>
      </c>
      <c r="Q29" s="1">
        <f t="shared" si="5"/>
        <v>45012.877899999999</v>
      </c>
    </row>
    <row r="30" spans="1:21" x14ac:dyDescent="0.2">
      <c r="A30" s="49" t="s">
        <v>53</v>
      </c>
      <c r="B30" s="50" t="s">
        <v>47</v>
      </c>
      <c r="C30" s="49">
        <v>60031.504000000001</v>
      </c>
      <c r="D30" s="49">
        <v>4.1999999999999997E-3</v>
      </c>
      <c r="E30">
        <f t="shared" si="0"/>
        <v>1663.5030365170874</v>
      </c>
      <c r="F30">
        <f t="shared" si="1"/>
        <v>1663.5</v>
      </c>
      <c r="G30">
        <f t="shared" si="2"/>
        <v>7.7000000601401553E-4</v>
      </c>
      <c r="K30">
        <f t="shared" si="3"/>
        <v>7.7000000601401553E-4</v>
      </c>
      <c r="O30">
        <f t="shared" ca="1" si="4"/>
        <v>1.023717153108976E-3</v>
      </c>
      <c r="Q30" s="1">
        <f t="shared" si="5"/>
        <v>45013.004000000001</v>
      </c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mergeCells count="1">
    <mergeCell ref="A1:E1"/>
  </mergeCell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2024-08-25T04:41:41Z</dcterms:modified>
</cp:coreProperties>
</file>