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714D4B4-B889-49AF-BE63-03B0EC0004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6" i="1" l="1"/>
  <c r="G25" i="1"/>
  <c r="G26" i="1"/>
  <c r="E26" i="1"/>
  <c r="F26" i="1"/>
  <c r="Q26" i="1"/>
  <c r="E24" i="1"/>
  <c r="F24" i="1"/>
  <c r="G24" i="1"/>
  <c r="K24" i="1"/>
  <c r="E25" i="1"/>
  <c r="F25" i="1"/>
  <c r="U25" i="1"/>
  <c r="Q24" i="1"/>
  <c r="Q25" i="1"/>
  <c r="E23" i="1"/>
  <c r="F23" i="1"/>
  <c r="G23" i="1"/>
  <c r="K23" i="1"/>
  <c r="C9" i="1"/>
  <c r="E21" i="1"/>
  <c r="F21" i="1"/>
  <c r="G21" i="1"/>
  <c r="I21" i="1"/>
  <c r="D9" i="1"/>
  <c r="E22" i="1"/>
  <c r="F22" i="1"/>
  <c r="G22" i="1"/>
  <c r="K22" i="1"/>
  <c r="Q23" i="1"/>
  <c r="Q22" i="1"/>
  <c r="F16" i="1"/>
  <c r="F17" i="1" s="1"/>
  <c r="C17" i="1"/>
  <c r="Q21" i="1"/>
  <c r="C12" i="1"/>
  <c r="C11" i="1"/>
  <c r="O26" i="1" l="1"/>
  <c r="O25" i="1"/>
  <c r="O23" i="1"/>
  <c r="O22" i="1"/>
  <c r="O24" i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<sst xmlns="http://schemas.openxmlformats.org/spreadsheetml/2006/main" count="60" uniqueCount="52">
  <si>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</si>
  <si>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</si>
  <si>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</si>
  <si>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</si>
  <si>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</si>
  <si>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</si>
  <si>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</si>
  <si>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</si>
  <si>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</si>
  <si>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</si>
  <si>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</si>
  <si>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</si>
  <si>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</si>
  <si>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</si>
  <si>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</si>
  <si>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</si>
  <si>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</si>
  <si>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</si>
  <si>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</si>
  <si>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</si>
  <si>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</si>
  <si>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</si>
  <si>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</si>
  <si>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</si>
  <si>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</si>
  <si>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</si>
  <si>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</si>
  <si>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</si>
  <si>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</si>
  <si>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</si>
  <si>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</si>
  <si>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</si>
  <si>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</si>
  <si>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</si>
  <si>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</si>
  <si>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</si>
  <si>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DO Leo</t>
  </si>
  <si>
    <t>Kreiner</t>
  </si>
  <si>
    <t>IBVS 5997</t>
  </si>
  <si>
    <t>I</t>
  </si>
  <si>
    <t>DO Leo / GSC na</t>
  </si>
  <si>
    <t>NL</t>
  </si>
  <si>
    <t>J.M. Kreiner, 2004, Acta Astronomica, vol. 54, pp 207-210.</t>
  </si>
  <si>
    <t>OEJV 0179</t>
  </si>
  <si>
    <t>II</t>
  </si>
  <si>
    <t>pg</t>
  </si>
  <si>
    <t>vis</t>
  </si>
  <si>
    <t>PE</t>
  </si>
  <si>
    <t>CCD</t>
  </si>
  <si>
    <t>BAD?</t>
  </si>
  <si>
    <t>VSX says UG+E on 2017-12-01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</si>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</sst>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0"/>
      <color indexed="6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2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5" xfId="0" applyFill="1" applyBorder="1">
      <alignment vertical="top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2" fillId="24" borderId="0" xfId="0" applyFont="1" applyFill="1" applyAlignment="1"/>
    <xf numFmtId="0" fontId="33" fillId="0" borderId="0" xfId="0" applyFont="1" applyAlignment="1"/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9B-4325-91BF-C4EE950F65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9B-4325-91BF-C4EE950F65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9B-4325-91BF-C4EE950F65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7.5624000019161031E-3</c:v>
                </c:pt>
                <c:pt idx="2">
                  <c:v>7.4848000003839843E-3</c:v>
                </c:pt>
                <c:pt idx="3">
                  <c:v>7.7923999997437932E-3</c:v>
                </c:pt>
                <c:pt idx="5">
                  <c:v>1.1110399922472425E-2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9B-4325-91BF-C4EE950F65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9B-4325-91BF-C4EE950F65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9B-4325-91BF-C4EE950F65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9B-4325-91BF-C4EE950F65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4.0491339660571543E-3</c:v>
                </c:pt>
                <c:pt idx="1">
                  <c:v>-1.2114326757265946E-3</c:v>
                </c:pt>
                <c:pt idx="2">
                  <c:v>-1.2167099537487821E-3</c:v>
                </c:pt>
                <c:pt idx="3">
                  <c:v>-4.5866917440839164E-3</c:v>
                </c:pt>
                <c:pt idx="4">
                  <c:v>-4.5871315172524314E-3</c:v>
                </c:pt>
                <c:pt idx="5">
                  <c:v>-5.9895681516487168E-3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9B-4325-91BF-C4EE950F65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11962</c:v>
                </c:pt>
                <c:pt idx="2">
                  <c:v>11974</c:v>
                </c:pt>
                <c:pt idx="3">
                  <c:v>19637</c:v>
                </c:pt>
                <c:pt idx="4">
                  <c:v>19638</c:v>
                </c:pt>
                <c:pt idx="5">
                  <c:v>22827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-4.7492400000919588E-2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9B-4325-91BF-C4EE950F6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240200"/>
        <c:axId val="1"/>
      </c:scatterChart>
      <c:valAx>
        <c:axId val="101824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240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45112781954887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2589AA1-F499-0F53-8361-52E3661E1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  <c r="E1" s="29" t="s">
        <v>36</v>
      </c>
      <c r="F1" t="s">
        <v>13</v>
      </c>
    </row>
    <row r="2" spans="1:6" x14ac:dyDescent="0.2">
      <c r="A2" t="s">
        <v>23</v>
      </c>
      <c r="B2" s="37" t="s">
        <v>41</v>
      </c>
      <c r="C2" s="38" t="s">
        <v>50</v>
      </c>
      <c r="D2" s="3"/>
      <c r="E2" s="38"/>
    </row>
    <row r="3" spans="1:6" ht="13.5" thickBot="1" x14ac:dyDescent="0.25">
      <c r="B3" s="38"/>
    </row>
    <row r="4" spans="1:6" ht="14.25" thickTop="1" thickBot="1" x14ac:dyDescent="0.25">
      <c r="A4" s="5" t="s">
        <v>0</v>
      </c>
      <c r="C4" s="8" t="e">
        <v>#N/A</v>
      </c>
      <c r="D4" s="9" t="e">
        <v>#N/A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  <c r="C6" s="33" t="s">
        <v>42</v>
      </c>
    </row>
    <row r="7" spans="1:6" x14ac:dyDescent="0.2">
      <c r="A7" t="s">
        <v>2</v>
      </c>
      <c r="C7">
        <v>52500.226999999999</v>
      </c>
      <c r="D7" s="30" t="s">
        <v>37</v>
      </c>
    </row>
    <row r="8" spans="1:6" x14ac:dyDescent="0.2">
      <c r="A8" t="s">
        <v>3</v>
      </c>
      <c r="C8">
        <v>0.2345148</v>
      </c>
      <c r="D8" s="30" t="s">
        <v>37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4.0491339660571543E-3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-4.3977316851561186E-7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57853.490350031847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0.23451436022683148</v>
      </c>
      <c r="E16" s="16" t="s">
        <v>30</v>
      </c>
      <c r="F16" s="17">
        <f ca="1">NOW()+15018.5+$C$5/24</f>
        <v>60357.762684606481</v>
      </c>
    </row>
    <row r="17" spans="1:21" ht="13.5" thickBot="1" x14ac:dyDescent="0.25">
      <c r="A17" s="16" t="s">
        <v>27</v>
      </c>
      <c r="B17" s="12"/>
      <c r="C17" s="12">
        <f>COUNT(C21:C2191)</f>
        <v>6</v>
      </c>
      <c r="E17" s="16" t="s">
        <v>35</v>
      </c>
      <c r="F17" s="17">
        <f ca="1">ROUND(2*(F16-$C$7)/$C$8,0)/2+F15</f>
        <v>33506.5</v>
      </c>
    </row>
    <row r="18" spans="1:21" ht="14.25" thickTop="1" thickBot="1" x14ac:dyDescent="0.25">
      <c r="A18" s="18" t="s">
        <v>5</v>
      </c>
      <c r="B18" s="12"/>
      <c r="C18" s="21">
        <f ca="1">+C15</f>
        <v>57853.490350031847</v>
      </c>
      <c r="D18" s="22">
        <f ca="1">+C16</f>
        <v>0.23451436022683148</v>
      </c>
      <c r="E18" s="16" t="s">
        <v>31</v>
      </c>
      <c r="F18" s="25">
        <f ca="1">ROUND(2*(F16-$C$15)/$C$16,0)/2+F15</f>
        <v>10679.5</v>
      </c>
    </row>
    <row r="19" spans="1:21" ht="13.5" thickTop="1" x14ac:dyDescent="0.2">
      <c r="E19" s="16" t="s">
        <v>32</v>
      </c>
      <c r="F19" s="20">
        <f ca="1">+$C$15+$C$16*F18-15018.5-$C$5/24</f>
        <v>45339.882293407631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49</v>
      </c>
    </row>
    <row r="21" spans="1:21" x14ac:dyDescent="0.2">
      <c r="A21" s="10" t="s">
        <v>37</v>
      </c>
      <c r="C21" s="10">
        <v>52500.226999999999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4.0491339660571543E-3</v>
      </c>
      <c r="Q21" s="2">
        <f t="shared" ref="Q21:Q26" si="4">+C21-15018.5</f>
        <v>37481.726999999999</v>
      </c>
    </row>
    <row r="22" spans="1:21" x14ac:dyDescent="0.2">
      <c r="A22" s="31" t="s">
        <v>38</v>
      </c>
      <c r="B22" s="32" t="s">
        <v>39</v>
      </c>
      <c r="C22" s="31">
        <v>55305.500599999999</v>
      </c>
      <c r="D22" s="31">
        <v>4.0000000000000002E-4</v>
      </c>
      <c r="E22">
        <f t="shared" si="0"/>
        <v>11962.032247005309</v>
      </c>
      <c r="F22">
        <f t="shared" si="1"/>
        <v>11962</v>
      </c>
      <c r="G22">
        <f t="shared" si="2"/>
        <v>7.5624000019161031E-3</v>
      </c>
      <c r="K22">
        <f>+G22</f>
        <v>7.5624000019161031E-3</v>
      </c>
      <c r="O22">
        <f t="shared" ca="1" si="3"/>
        <v>-1.2114326757265946E-3</v>
      </c>
      <c r="Q22" s="2">
        <f t="shared" si="4"/>
        <v>40287.000599999999</v>
      </c>
    </row>
    <row r="23" spans="1:21" x14ac:dyDescent="0.2">
      <c r="A23" s="31" t="s">
        <v>38</v>
      </c>
      <c r="B23" s="32" t="s">
        <v>39</v>
      </c>
      <c r="C23" s="31">
        <v>55308.314700000003</v>
      </c>
      <c r="D23" s="31">
        <v>5.9999999999999995E-4</v>
      </c>
      <c r="E23">
        <f t="shared" si="0"/>
        <v>11974.031916109361</v>
      </c>
      <c r="F23">
        <f t="shared" si="1"/>
        <v>11974</v>
      </c>
      <c r="G23">
        <f t="shared" si="2"/>
        <v>7.4848000003839843E-3</v>
      </c>
      <c r="K23">
        <f>+G23</f>
        <v>7.4848000003839843E-3</v>
      </c>
      <c r="O23">
        <f t="shared" ca="1" si="3"/>
        <v>-1.2167099537487821E-3</v>
      </c>
      <c r="Q23" s="2">
        <f t="shared" si="4"/>
        <v>40289.814700000003</v>
      </c>
    </row>
    <row r="24" spans="1:21" x14ac:dyDescent="0.2">
      <c r="A24" s="34" t="s">
        <v>43</v>
      </c>
      <c r="B24" s="35" t="s">
        <v>39</v>
      </c>
      <c r="C24" s="36">
        <v>57105.401919999997</v>
      </c>
      <c r="D24" s="36">
        <v>1E-4</v>
      </c>
      <c r="E24">
        <f t="shared" si="0"/>
        <v>19637.033227753633</v>
      </c>
      <c r="F24">
        <f t="shared" si="1"/>
        <v>19637</v>
      </c>
      <c r="G24">
        <f t="shared" si="2"/>
        <v>7.7923999997437932E-3</v>
      </c>
      <c r="K24">
        <f>+G24</f>
        <v>7.7923999997437932E-3</v>
      </c>
      <c r="O24">
        <f t="shared" ca="1" si="3"/>
        <v>-4.5866917440839164E-3</v>
      </c>
      <c r="Q24" s="2">
        <f t="shared" si="4"/>
        <v>42086.901919999997</v>
      </c>
    </row>
    <row r="25" spans="1:21" x14ac:dyDescent="0.2">
      <c r="A25" s="34" t="s">
        <v>43</v>
      </c>
      <c r="B25" s="35" t="s">
        <v>44</v>
      </c>
      <c r="C25" s="36">
        <v>57105.581149999998</v>
      </c>
      <c r="D25" s="36">
        <v>5.9999999999999995E-4</v>
      </c>
      <c r="E25">
        <f t="shared" si="0"/>
        <v>19637.797486555217</v>
      </c>
      <c r="F25">
        <f t="shared" si="1"/>
        <v>19638</v>
      </c>
      <c r="G25">
        <f t="shared" si="2"/>
        <v>-4.7492400000919588E-2</v>
      </c>
      <c r="O25">
        <f t="shared" ca="1" si="3"/>
        <v>-4.5871315172524314E-3</v>
      </c>
      <c r="Q25" s="2">
        <f t="shared" si="4"/>
        <v>42087.081149999998</v>
      </c>
      <c r="U25">
        <f>+C25-(C$7+F25*C$8)</f>
        <v>-4.7492400000919588E-2</v>
      </c>
    </row>
    <row r="26" spans="1:21" x14ac:dyDescent="0.2">
      <c r="A26" s="39" t="s">
        <v>51</v>
      </c>
      <c r="B26" s="40" t="s">
        <v>39</v>
      </c>
      <c r="C26" s="41">
        <v>57853.507449999917</v>
      </c>
      <c r="D26" s="41">
        <v>1.1000000000000001E-3</v>
      </c>
      <c r="E26">
        <f t="shared" si="0"/>
        <v>22827.047376114082</v>
      </c>
      <c r="F26">
        <f t="shared" si="1"/>
        <v>22827</v>
      </c>
      <c r="G26">
        <f t="shared" si="2"/>
        <v>1.1110399922472425E-2</v>
      </c>
      <c r="K26">
        <f t="shared" ref="K25:K26" si="5">+G26</f>
        <v>1.1110399922472425E-2</v>
      </c>
      <c r="O26">
        <f t="shared" ca="1" si="3"/>
        <v>-5.9895681516487168E-3</v>
      </c>
      <c r="Q26" s="2">
        <f t="shared" si="4"/>
        <v>42835.007449999917</v>
      </c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6:D26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2024-02-17T05:18:15Z</dcterms:modified>
</cp:coreProperties>
</file>