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443F3AC-C7BD-47B2-B46C-38E5C106967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I25" i="1"/>
  <c r="E26" i="1"/>
  <c r="F26" i="1"/>
  <c r="R26" i="1"/>
  <c r="G11" i="1"/>
  <c r="F11" i="1"/>
  <c r="E21" i="1"/>
  <c r="F21" i="1"/>
  <c r="G21" i="1"/>
  <c r="H21" i="1"/>
  <c r="E22" i="1"/>
  <c r="F22" i="1"/>
  <c r="G22" i="1"/>
  <c r="H22" i="1"/>
  <c r="E23" i="1"/>
  <c r="F23" i="1"/>
  <c r="G23" i="1"/>
  <c r="E24" i="1"/>
  <c r="F24" i="1"/>
  <c r="G24" i="1"/>
  <c r="H24" i="1"/>
  <c r="Q25" i="1"/>
  <c r="Q26" i="1"/>
  <c r="H23" i="1"/>
  <c r="Q23" i="1"/>
  <c r="Q24" i="1"/>
  <c r="E14" i="1"/>
  <c r="E15" i="1" s="1"/>
  <c r="C17" i="1"/>
  <c r="Q21" i="1"/>
  <c r="Q22" i="1"/>
  <c r="C12" i="1"/>
  <c r="C16" i="1" l="1"/>
  <c r="D18" i="1" s="1"/>
  <c r="C11" i="1"/>
  <c r="O23" i="1" l="1"/>
  <c r="O24" i="1"/>
  <c r="O26" i="1"/>
  <c r="O25" i="1"/>
  <c r="C15" i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<sst xmlns="http://schemas.openxmlformats.org/spreadsheetml/2006/main" count="56" uniqueCount="50">
  <si>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</si>
  <si>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</si>
  <si>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</si>
  <si>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</si>
  <si>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</si>
  <si>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</si>
  <si>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</si>
  <si>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</si>
  <si>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</si>
  <si>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</si>
  <si>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</si>
  <si>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</si>
  <si>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</si>
  <si>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</si>
  <si>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</si>
  <si>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</si>
  <si>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</si>
  <si>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</si>
  <si>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</si>
  <si>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</si>
  <si>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</si>
  <si>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</si>
  <si>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</si>
  <si>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</si>
  <si>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</si>
  <si>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</si>
  <si>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</si>
  <si>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</si>
  <si>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</si>
  <si>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</si>
  <si>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</si>
  <si>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</si>
  <si>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</si>
  <si>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</si>
  <si>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</si>
  <si>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</si>
  <si>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</si>
  <si>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FK Leo / GSC 0854-0286</t>
  </si>
  <si>
    <t>EA</t>
  </si>
  <si>
    <t>I</t>
  </si>
  <si>
    <t>IBVS 5754</t>
  </si>
  <si>
    <t>II</t>
  </si>
  <si>
    <t>Add cycle</t>
  </si>
  <si>
    <t>Old Cycle</t>
  </si>
  <si>
    <t>IBVS 6007</t>
  </si>
  <si>
    <t>OEJV 0168</t>
  </si>
  <si>
    <t>OEJV 0172</t>
  </si>
  <si>
    <t>OEJV</t>
  </si>
  <si>
    <t>BAD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</si>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</sst>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i/>
      <sz val="10"/>
      <color indexed="14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horizontal="center" vertical="top"/>
    </xf>
    <xf numFmtId="172" fontId="17" fillId="0" borderId="0" xfId="0" applyNumberFormat="1" applyFont="1" applyFill="1" applyBorder="1" applyAlignment="1" applyProtection="1">
      <alignment horizontal="left" vertical="top"/>
    </xf>
    <xf numFmtId="0" fontId="18" fillId="0" borderId="2" xfId="0" applyFont="1" applyFill="1" applyBorder="1" applyAlignment="1">
      <alignment horizontal="center"/>
    </xf>
    <xf numFmtId="0" fontId="19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FK Leo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Active!$D$21:$D$235</c:f>
                <c:numCache>
                  <c:formatCode>General</c:formatCode>
                  <c:ptCount val="215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5.1999999999999995E-4</c:v>
                  </c:pt>
                  <c:pt idx="3">
                    <c:v>3.1E-4</c:v>
                  </c:pt>
                  <c:pt idx="4">
                    <c:v>4.0000000000000002E-4</c:v>
                  </c:pt>
                  <c:pt idx="5">
                    <c:v>6.0000000000000001E-3</c:v>
                  </c:pt>
                </c:numCache>
              </c:numRef>
            </c:plus>
            <c:minus>
              <c:numRef>
                <c:f>Active!$D$21:$D$235</c:f>
                <c:numCache>
                  <c:formatCode>General</c:formatCode>
                  <c:ptCount val="215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5.1999999999999995E-4</c:v>
                  </c:pt>
                  <c:pt idx="3">
                    <c:v>3.1E-4</c:v>
                  </c:pt>
                  <c:pt idx="4">
                    <c:v>4.0000000000000002E-4</c:v>
                  </c:pt>
                  <c:pt idx="5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11.5</c:v>
                </c:pt>
                <c:pt idx="2">
                  <c:v>1468.5</c:v>
                </c:pt>
                <c:pt idx="3">
                  <c:v>1472</c:v>
                </c:pt>
                <c:pt idx="4">
                  <c:v>2092</c:v>
                </c:pt>
                <c:pt idx="5">
                  <c:v>2119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  <c:pt idx="0">
                  <c:v>0</c:v>
                </c:pt>
                <c:pt idx="1">
                  <c:v>2.9999999969732016E-4</c:v>
                </c:pt>
                <c:pt idx="2">
                  <c:v>-0.15512000000308035</c:v>
                </c:pt>
                <c:pt idx="3">
                  <c:v>-0.15675000000192085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9D-47F7-A3FA-2F2AB6F0FE4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5.1999999999999995E-4</c:v>
                  </c:pt>
                  <c:pt idx="3">
                    <c:v>3.1E-4</c:v>
                  </c:pt>
                  <c:pt idx="4">
                    <c:v>4.0000000000000002E-4</c:v>
                  </c:pt>
                  <c:pt idx="5">
                    <c:v>6.0000000000000001E-3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5.1999999999999995E-4</c:v>
                  </c:pt>
                  <c:pt idx="3">
                    <c:v>3.1E-4</c:v>
                  </c:pt>
                  <c:pt idx="4">
                    <c:v>4.0000000000000002E-4</c:v>
                  </c:pt>
                  <c:pt idx="5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11.5</c:v>
                </c:pt>
                <c:pt idx="2">
                  <c:v>1468.5</c:v>
                </c:pt>
                <c:pt idx="3">
                  <c:v>1472</c:v>
                </c:pt>
                <c:pt idx="4">
                  <c:v>2092</c:v>
                </c:pt>
                <c:pt idx="5">
                  <c:v>2119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4">
                  <c:v>-0.22308000000339234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9D-47F7-A3FA-2F2AB6F0FE4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5.1999999999999995E-4</c:v>
                  </c:pt>
                  <c:pt idx="3">
                    <c:v>3.1E-4</c:v>
                  </c:pt>
                  <c:pt idx="4">
                    <c:v>4.0000000000000002E-4</c:v>
                  </c:pt>
                  <c:pt idx="5">
                    <c:v>6.0000000000000001E-3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5.1999999999999995E-4</c:v>
                  </c:pt>
                  <c:pt idx="3">
                    <c:v>3.1E-4</c:v>
                  </c:pt>
                  <c:pt idx="4">
                    <c:v>4.0000000000000002E-4</c:v>
                  </c:pt>
                  <c:pt idx="5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11.5</c:v>
                </c:pt>
                <c:pt idx="2">
                  <c:v>1468.5</c:v>
                </c:pt>
                <c:pt idx="3">
                  <c:v>1472</c:v>
                </c:pt>
                <c:pt idx="4">
                  <c:v>2092</c:v>
                </c:pt>
                <c:pt idx="5">
                  <c:v>2119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09D-47F7-A3FA-2F2AB6F0FE4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5.1999999999999995E-4</c:v>
                  </c:pt>
                  <c:pt idx="3">
                    <c:v>3.1E-4</c:v>
                  </c:pt>
                  <c:pt idx="4">
                    <c:v>4.0000000000000002E-4</c:v>
                  </c:pt>
                  <c:pt idx="5">
                    <c:v>6.0000000000000001E-3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5.1999999999999995E-4</c:v>
                  </c:pt>
                  <c:pt idx="3">
                    <c:v>3.1E-4</c:v>
                  </c:pt>
                  <c:pt idx="4">
                    <c:v>4.0000000000000002E-4</c:v>
                  </c:pt>
                  <c:pt idx="5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11.5</c:v>
                </c:pt>
                <c:pt idx="2">
                  <c:v>1468.5</c:v>
                </c:pt>
                <c:pt idx="3">
                  <c:v>1472</c:v>
                </c:pt>
                <c:pt idx="4">
                  <c:v>2092</c:v>
                </c:pt>
                <c:pt idx="5">
                  <c:v>2119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09D-47F7-A3FA-2F2AB6F0FE4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5.1999999999999995E-4</c:v>
                  </c:pt>
                  <c:pt idx="3">
                    <c:v>3.1E-4</c:v>
                  </c:pt>
                  <c:pt idx="4">
                    <c:v>4.0000000000000002E-4</c:v>
                  </c:pt>
                  <c:pt idx="5">
                    <c:v>6.0000000000000001E-3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5.1999999999999995E-4</c:v>
                  </c:pt>
                  <c:pt idx="3">
                    <c:v>3.1E-4</c:v>
                  </c:pt>
                  <c:pt idx="4">
                    <c:v>4.0000000000000002E-4</c:v>
                  </c:pt>
                  <c:pt idx="5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11.5</c:v>
                </c:pt>
                <c:pt idx="2">
                  <c:v>1468.5</c:v>
                </c:pt>
                <c:pt idx="3">
                  <c:v>1472</c:v>
                </c:pt>
                <c:pt idx="4">
                  <c:v>2092</c:v>
                </c:pt>
                <c:pt idx="5">
                  <c:v>2119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09D-47F7-A3FA-2F2AB6F0FE4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5.1999999999999995E-4</c:v>
                  </c:pt>
                  <c:pt idx="3">
                    <c:v>3.1E-4</c:v>
                  </c:pt>
                  <c:pt idx="4">
                    <c:v>4.0000000000000002E-4</c:v>
                  </c:pt>
                  <c:pt idx="5">
                    <c:v>6.0000000000000001E-3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5.1999999999999995E-4</c:v>
                  </c:pt>
                  <c:pt idx="3">
                    <c:v>3.1E-4</c:v>
                  </c:pt>
                  <c:pt idx="4">
                    <c:v>4.0000000000000002E-4</c:v>
                  </c:pt>
                  <c:pt idx="5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11.5</c:v>
                </c:pt>
                <c:pt idx="2">
                  <c:v>1468.5</c:v>
                </c:pt>
                <c:pt idx="3">
                  <c:v>1472</c:v>
                </c:pt>
                <c:pt idx="4">
                  <c:v>2092</c:v>
                </c:pt>
                <c:pt idx="5">
                  <c:v>2119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09D-47F7-A3FA-2F2AB6F0FE4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5.1999999999999995E-4</c:v>
                  </c:pt>
                  <c:pt idx="3">
                    <c:v>3.1E-4</c:v>
                  </c:pt>
                  <c:pt idx="4">
                    <c:v>4.0000000000000002E-4</c:v>
                  </c:pt>
                  <c:pt idx="5">
                    <c:v>6.0000000000000001E-3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5.0000000000000001E-4</c:v>
                  </c:pt>
                  <c:pt idx="1">
                    <c:v>5.9999999999999995E-4</c:v>
                  </c:pt>
                  <c:pt idx="2">
                    <c:v>5.1999999999999995E-4</c:v>
                  </c:pt>
                  <c:pt idx="3">
                    <c:v>3.1E-4</c:v>
                  </c:pt>
                  <c:pt idx="4">
                    <c:v>4.0000000000000002E-4</c:v>
                  </c:pt>
                  <c:pt idx="5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11.5</c:v>
                </c:pt>
                <c:pt idx="2">
                  <c:v>1468.5</c:v>
                </c:pt>
                <c:pt idx="3">
                  <c:v>1472</c:v>
                </c:pt>
                <c:pt idx="4">
                  <c:v>2092</c:v>
                </c:pt>
                <c:pt idx="5">
                  <c:v>2119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09D-47F7-A3FA-2F2AB6F0FE4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11.5</c:v>
                </c:pt>
                <c:pt idx="2">
                  <c:v>1468.5</c:v>
                </c:pt>
                <c:pt idx="3">
                  <c:v>1472</c:v>
                </c:pt>
                <c:pt idx="4">
                  <c:v>2092</c:v>
                </c:pt>
                <c:pt idx="5">
                  <c:v>2119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8.5120333134049153E-4</c:v>
                </c:pt>
                <c:pt idx="1">
                  <c:v>-3.7746819753581404E-4</c:v>
                </c:pt>
                <c:pt idx="2">
                  <c:v>-0.15604480885603816</c:v>
                </c:pt>
                <c:pt idx="3">
                  <c:v>-0.15641875236482661</c:v>
                </c:pt>
                <c:pt idx="4">
                  <c:v>-0.22266017392163617</c:v>
                </c:pt>
                <c:pt idx="5">
                  <c:v>-0.22554488098943271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09D-47F7-A3FA-2F2AB6F0FE4B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11.5</c:v>
                </c:pt>
                <c:pt idx="2">
                  <c:v>1468.5</c:v>
                </c:pt>
                <c:pt idx="3">
                  <c:v>1472</c:v>
                </c:pt>
                <c:pt idx="4">
                  <c:v>2092</c:v>
                </c:pt>
                <c:pt idx="5">
                  <c:v>2119</c:v>
                </c:pt>
              </c:numCache>
            </c:numRef>
          </c:xVal>
          <c:yVal>
            <c:numRef>
              <c:f>Active!$R$21:$R$995</c:f>
              <c:numCache>
                <c:formatCode>General</c:formatCode>
                <c:ptCount val="975"/>
                <c:pt idx="5">
                  <c:v>-7.7899999996589031E-2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09D-47F7-A3FA-2F2AB6F0F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595496"/>
        <c:axId val="1"/>
      </c:scatterChart>
      <c:valAx>
        <c:axId val="832595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2595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250626566416041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</xdr:rowOff>
    </xdr:from>
    <xdr:to>
      <xdr:col>17</xdr:col>
      <xdr:colOff>142875</xdr:colOff>
      <xdr:row>18</xdr:row>
      <xdr:rowOff>142876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1DADBE1-CA78-B76A-2177-A84ED303D2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6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3" sqref="E3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8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37</v>
      </c>
    </row>
    <row r="2" spans="1:7">
      <c r="A2" t="s">
        <v>23</v>
      </c>
      <c r="B2" t="s">
        <v>38</v>
      </c>
      <c r="C2" s="3"/>
      <c r="D2" s="3"/>
    </row>
    <row r="3" spans="1:7" ht="13.5" thickBot="1"/>
    <row r="4" spans="1:7" ht="14.25" thickTop="1" thickBot="1">
      <c r="A4" s="5" t="s">
        <v>0</v>
      </c>
      <c r="C4" s="8">
        <v>53085.412100000001</v>
      </c>
      <c r="D4" s="9">
        <v>1.7372000000000001</v>
      </c>
    </row>
    <row r="6" spans="1:7">
      <c r="A6" s="5" t="s">
        <v>1</v>
      </c>
    </row>
    <row r="7" spans="1:7">
      <c r="A7" t="s">
        <v>2</v>
      </c>
      <c r="C7">
        <v>53085.412100000001</v>
      </c>
    </row>
    <row r="8" spans="1:7">
      <c r="A8" t="s">
        <v>3</v>
      </c>
      <c r="C8">
        <v>1.7372000000000001</v>
      </c>
    </row>
    <row r="9" spans="1:7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>
      <c r="A10" s="12"/>
      <c r="B10" s="12"/>
      <c r="C10" s="4" t="s">
        <v>19</v>
      </c>
      <c r="D10" s="4" t="s">
        <v>20</v>
      </c>
      <c r="E10" s="12"/>
    </row>
    <row r="11" spans="1:7">
      <c r="A11" s="12" t="s">
        <v>15</v>
      </c>
      <c r="B11" s="12"/>
      <c r="C11" s="24">
        <f ca="1">INTERCEPT(INDIRECT($G$11):G991,INDIRECT($F$11):F991)</f>
        <v>8.5120333134049153E-4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>
      <c r="A12" s="12" t="s">
        <v>16</v>
      </c>
      <c r="B12" s="12"/>
      <c r="C12" s="24">
        <f ca="1">SLOPE(INDIRECT($G$11):G991,INDIRECT($F$11):F991)</f>
        <v>-1.068410025109831E-4</v>
      </c>
      <c r="D12" s="3"/>
      <c r="E12" s="12"/>
    </row>
    <row r="13" spans="1:7">
      <c r="A13" s="12" t="s">
        <v>18</v>
      </c>
      <c r="B13" s="12"/>
      <c r="C13" s="3" t="s">
        <v>13</v>
      </c>
      <c r="D13" s="16" t="s">
        <v>42</v>
      </c>
      <c r="E13" s="13">
        <v>1</v>
      </c>
    </row>
    <row r="14" spans="1:7">
      <c r="A14" s="12"/>
      <c r="B14" s="12"/>
      <c r="C14" s="12"/>
      <c r="D14" s="16" t="s">
        <v>32</v>
      </c>
      <c r="E14" s="17">
        <f ca="1">NOW()+15018.5+$C$9/24</f>
        <v>60357.766212152776</v>
      </c>
    </row>
    <row r="15" spans="1:7">
      <c r="A15" s="14" t="s">
        <v>17</v>
      </c>
      <c r="B15" s="12"/>
      <c r="C15" s="15">
        <f ca="1">(C7+C11)+(C8+C12)*INT(MAX(F21:F3532))</f>
        <v>56766.313355119011</v>
      </c>
      <c r="D15" s="16" t="s">
        <v>43</v>
      </c>
      <c r="E15" s="17">
        <f ca="1">ROUND(2*(E14-$C$7)/$C$8,0)/2+E13</f>
        <v>4187.5</v>
      </c>
    </row>
    <row r="16" spans="1:7">
      <c r="A16" s="18" t="s">
        <v>4</v>
      </c>
      <c r="B16" s="12"/>
      <c r="C16" s="19">
        <f ca="1">+C8+C12</f>
        <v>1.7370931589974892</v>
      </c>
      <c r="D16" s="16" t="s">
        <v>33</v>
      </c>
      <c r="E16" s="26">
        <f ca="1">ROUND(2*(E14-$C$15)/$C$16,0)/2+E13</f>
        <v>2068.5</v>
      </c>
    </row>
    <row r="17" spans="1:18" ht="13.5" thickBot="1">
      <c r="A17" s="16" t="s">
        <v>29</v>
      </c>
      <c r="B17" s="12"/>
      <c r="C17" s="12">
        <f>COUNT(C21:C2190)</f>
        <v>6</v>
      </c>
      <c r="D17" s="16" t="s">
        <v>34</v>
      </c>
      <c r="E17" s="20">
        <f ca="1">+$C$15+$C$16*E16-15018.5-$C$9/24</f>
        <v>45341.386387838655</v>
      </c>
    </row>
    <row r="18" spans="1:18" ht="14.25" thickTop="1" thickBot="1">
      <c r="A18" s="18" t="s">
        <v>5</v>
      </c>
      <c r="B18" s="12"/>
      <c r="C18" s="21">
        <f ca="1">+C15</f>
        <v>56766.313355119011</v>
      </c>
      <c r="D18" s="22">
        <f ca="1">+C16</f>
        <v>1.7370931589974892</v>
      </c>
      <c r="E18" s="23" t="s">
        <v>35</v>
      </c>
    </row>
    <row r="19" spans="1:18" ht="13.5" thickTop="1">
      <c r="A19" s="27" t="s">
        <v>36</v>
      </c>
      <c r="E19" s="28">
        <v>21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28</v>
      </c>
      <c r="I20" s="7" t="s">
        <v>47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40" t="s">
        <v>48</v>
      </c>
    </row>
    <row r="21" spans="1:18">
      <c r="A21" s="30" t="s">
        <v>40</v>
      </c>
      <c r="B21" s="29" t="s">
        <v>39</v>
      </c>
      <c r="C21" s="31">
        <v>53085.412100000001</v>
      </c>
      <c r="D21" s="31">
        <v>5.0000000000000001E-4</v>
      </c>
      <c r="E21">
        <f t="shared" ref="E21:E26" si="0">+(C21-C$7)/C$8</f>
        <v>0</v>
      </c>
      <c r="F21">
        <f t="shared" ref="F21:F26" si="1">ROUND(2*E21,0)/2</f>
        <v>0</v>
      </c>
      <c r="G21">
        <f>+C21-(C$7+F21*C$8)</f>
        <v>0</v>
      </c>
      <c r="H21">
        <f>+G21</f>
        <v>0</v>
      </c>
      <c r="O21">
        <f t="shared" ref="O21:O26" ca="1" si="2">+C$11+C$12*$F21</f>
        <v>8.5120333134049153E-4</v>
      </c>
      <c r="Q21" s="2">
        <f t="shared" ref="Q21:Q26" si="3">+C21-15018.5</f>
        <v>38066.912100000001</v>
      </c>
    </row>
    <row r="22" spans="1:18">
      <c r="A22" s="30" t="s">
        <v>40</v>
      </c>
      <c r="B22" s="29" t="s">
        <v>41</v>
      </c>
      <c r="C22" s="31">
        <v>53105.390200000002</v>
      </c>
      <c r="D22" s="31">
        <v>5.9999999999999995E-4</v>
      </c>
      <c r="E22">
        <f t="shared" si="0"/>
        <v>11.500172691687927</v>
      </c>
      <c r="F22">
        <f t="shared" si="1"/>
        <v>11.5</v>
      </c>
      <c r="G22">
        <f>+C22-(C$7+F22*C$8)</f>
        <v>2.9999999969732016E-4</v>
      </c>
      <c r="H22">
        <f>+G22</f>
        <v>2.9999999969732016E-4</v>
      </c>
      <c r="O22">
        <f t="shared" ca="1" si="2"/>
        <v>-3.7746819753581404E-4</v>
      </c>
      <c r="Q22" s="2">
        <f t="shared" si="3"/>
        <v>38086.890200000002</v>
      </c>
    </row>
    <row r="23" spans="1:18">
      <c r="A23" s="32" t="s">
        <v>44</v>
      </c>
      <c r="B23" s="33" t="s">
        <v>41</v>
      </c>
      <c r="C23" s="32">
        <v>55636.335180000002</v>
      </c>
      <c r="D23" s="32">
        <v>5.1999999999999995E-4</v>
      </c>
      <c r="E23">
        <f t="shared" si="0"/>
        <v>1468.4107068846422</v>
      </c>
      <c r="F23">
        <f t="shared" si="1"/>
        <v>1468.5</v>
      </c>
      <c r="G23">
        <f>+C23-(C$7+F23*C$8)</f>
        <v>-0.15512000000308035</v>
      </c>
      <c r="H23">
        <f>+G23</f>
        <v>-0.15512000000308035</v>
      </c>
      <c r="O23">
        <f t="shared" ca="1" si="2"/>
        <v>-0.15604480885603816</v>
      </c>
      <c r="Q23" s="2">
        <f t="shared" si="3"/>
        <v>40617.835180000002</v>
      </c>
    </row>
    <row r="24" spans="1:18">
      <c r="A24" s="32" t="s">
        <v>44</v>
      </c>
      <c r="B24" s="33" t="s">
        <v>39</v>
      </c>
      <c r="C24" s="32">
        <v>55642.41375</v>
      </c>
      <c r="D24" s="32">
        <v>3.1E-4</v>
      </c>
      <c r="E24">
        <f t="shared" si="0"/>
        <v>1471.9097685931374</v>
      </c>
      <c r="F24">
        <f t="shared" si="1"/>
        <v>1472</v>
      </c>
      <c r="G24">
        <f>+C24-(C$7+F24*C$8)</f>
        <v>-0.15675000000192085</v>
      </c>
      <c r="H24">
        <f>+G24</f>
        <v>-0.15675000000192085</v>
      </c>
      <c r="O24">
        <f t="shared" ca="1" si="2"/>
        <v>-0.15641875236482661</v>
      </c>
      <c r="Q24" s="2">
        <f t="shared" si="3"/>
        <v>40623.91375</v>
      </c>
    </row>
    <row r="25" spans="1:18">
      <c r="A25" s="34" t="s">
        <v>45</v>
      </c>
      <c r="B25" s="35" t="s">
        <v>39</v>
      </c>
      <c r="C25" s="36">
        <v>56719.411419999997</v>
      </c>
      <c r="D25" s="34">
        <v>4.0000000000000002E-4</v>
      </c>
      <c r="E25">
        <f t="shared" si="0"/>
        <v>2091.871586460969</v>
      </c>
      <c r="F25">
        <f t="shared" si="1"/>
        <v>2092</v>
      </c>
      <c r="G25">
        <f>+C25-(C$7+F25*C$8)</f>
        <v>-0.22308000000339234</v>
      </c>
      <c r="I25">
        <f>+G25</f>
        <v>-0.22308000000339234</v>
      </c>
      <c r="O25">
        <f t="shared" ca="1" si="2"/>
        <v>-0.22266017392163617</v>
      </c>
      <c r="Q25" s="2">
        <f t="shared" si="3"/>
        <v>41700.911419999997</v>
      </c>
      <c r="R25" s="41"/>
    </row>
    <row r="26" spans="1:18">
      <c r="A26" s="37" t="s">
        <v>46</v>
      </c>
      <c r="B26" s="38" t="s">
        <v>39</v>
      </c>
      <c r="C26" s="39">
        <v>56766.461000000003</v>
      </c>
      <c r="D26" s="39">
        <v>6.0000000000000001E-3</v>
      </c>
      <c r="E26">
        <f t="shared" si="0"/>
        <v>2118.9551577250759</v>
      </c>
      <c r="F26">
        <f t="shared" si="1"/>
        <v>2119</v>
      </c>
      <c r="O26">
        <f t="shared" ca="1" si="2"/>
        <v>-0.22554488098943271</v>
      </c>
      <c r="Q26" s="2">
        <f t="shared" si="3"/>
        <v>41747.961000000003</v>
      </c>
      <c r="R26" s="41">
        <f>+C26-(C$7+F26*C$8)</f>
        <v>-7.7899999996589031E-2</v>
      </c>
    </row>
    <row r="27" spans="1:18">
      <c r="C27" s="10"/>
      <c r="D27" s="10"/>
      <c r="Q27" s="2"/>
      <c r="R27" s="41"/>
    </row>
    <row r="28" spans="1:18">
      <c r="C28" s="10"/>
      <c r="D28" s="10"/>
      <c r="Q28" s="2"/>
      <c r="R28" s="41"/>
    </row>
    <row r="29" spans="1:18">
      <c r="C29" s="10"/>
      <c r="D29" s="10"/>
      <c r="Q29" s="2"/>
      <c r="R29" s="41"/>
    </row>
    <row r="30" spans="1:18">
      <c r="C30" s="10"/>
      <c r="D30" s="10"/>
    </row>
    <row r="31" spans="1:18">
      <c r="C31" s="10"/>
      <c r="D31" s="10"/>
    </row>
    <row r="32" spans="1:18">
      <c r="C32" s="10"/>
      <c r="D32" s="10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2024-02-17T05:23:20Z</dcterms:modified>
</cp:coreProperties>
</file>