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68B3DB2-1B7B-4E11-9799-685C3FDF8C0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C17" i="1"/>
  <c r="G21" i="1"/>
  <c r="H21" i="1"/>
  <c r="Q21" i="1"/>
  <c r="C12" i="1"/>
  <c r="C11" i="1"/>
  <c r="C15" i="1" l="1"/>
  <c r="E16" i="1" s="1"/>
  <c r="O23" i="1"/>
  <c r="S23" i="1" s="1"/>
  <c r="O21" i="1"/>
  <c r="S21" i="1" s="1"/>
  <c r="O25" i="1"/>
  <c r="S25" i="1" s="1"/>
  <c r="O22" i="1"/>
  <c r="S22" i="1" s="1"/>
  <c r="O24" i="1"/>
  <c r="S24" i="1" s="1"/>
  <c r="C16" i="1"/>
  <c r="D18" i="1" s="1"/>
  <c r="E15" i="1"/>
  <c r="S19" i="1" l="1"/>
  <c r="C18" i="1"/>
  <c r="E17" i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<sst xmlns="http://schemas.openxmlformats.org/spreadsheetml/2006/main" count="61" uniqueCount="53">
  <si>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</si>
  <si>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</si>
  <si>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</si>
  <si>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</si>
  <si>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</si>
  <si>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</si>
  <si>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</si>
  <si>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</si>
  <si>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</si>
  <si>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</si>
  <si>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</si>
  <si>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</si>
  <si>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</si>
  <si>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</si>
  <si>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</si>
  <si>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</si>
  <si>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</si>
  <si>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</si>
  <si>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</si>
  <si>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</si>
  <si>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</si>
  <si>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</si>
  <si>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</si>
  <si>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</si>
  <si>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</si>
  <si>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</si>
  <si>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</si>
  <si>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</si>
  <si>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</si>
  <si>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</si>
  <si>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</si>
  <si>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</si>
  <si>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</si>
  <si>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</si>
  <si>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</si>
  <si>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</si>
  <si>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</si>
  <si>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</si>
  <si>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</si>
  <si>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</si>
  <si>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</si>
  <si>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</si>
  <si>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G0829-1040</t>
  </si>
  <si>
    <t>G0829-1040_Leo.xls</t>
  </si>
  <si>
    <t>ESD</t>
  </si>
  <si>
    <t>Leo</t>
  </si>
  <si>
    <t>VSX</t>
  </si>
  <si>
    <t>IBVS 5992</t>
  </si>
  <si>
    <t>I</t>
  </si>
  <si>
    <t>IBVS 6029</t>
  </si>
  <si>
    <t>IBVS 6063</t>
  </si>
  <si>
    <t>PV Leo / GSC 0829-1040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</si>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</sst>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PV Leo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15-4ABF-9551-697E3C41BD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0.10702000000310363</c:v>
                </c:pt>
                <c:pt idx="2">
                  <c:v>0.10882999999739695</c:v>
                </c:pt>
                <c:pt idx="3">
                  <c:v>0.10377000000153203</c:v>
                </c:pt>
                <c:pt idx="4">
                  <c:v>9.8290000001725275E-2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15-4ABF-9551-697E3C41BD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15-4ABF-9551-697E3C41BD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15-4ABF-9551-697E3C41BD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A15-4ABF-9551-697E3C41BD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A15-4ABF-9551-697E3C41BD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A15-4ABF-9551-697E3C41BD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0.1503561200642059</c:v>
                </c:pt>
                <c:pt idx="1">
                  <c:v>0.10854140572178013</c:v>
                </c:pt>
                <c:pt idx="2">
                  <c:v>0.10753369960690667</c:v>
                </c:pt>
                <c:pt idx="3">
                  <c:v>0.10289214416870168</c:v>
                </c:pt>
                <c:pt idx="4">
                  <c:v>9.8942750506369345E-2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A15-4ABF-9551-697E3C41BD1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4108</c:v>
                </c:pt>
                <c:pt idx="2">
                  <c:v>4207</c:v>
                </c:pt>
                <c:pt idx="3">
                  <c:v>4663</c:v>
                </c:pt>
                <c:pt idx="4">
                  <c:v>5051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A15-4ABF-9551-697E3C41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137136"/>
        <c:axId val="1"/>
      </c:scatterChart>
      <c:valAx>
        <c:axId val="980137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0137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6DB676-486F-7A58-2D89-4335A4C08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40">
        <v>52390.67</v>
      </c>
      <c r="D7" s="30" t="s">
        <v>46</v>
      </c>
    </row>
    <row r="8" spans="1:7" ht="12.95" customHeight="1" x14ac:dyDescent="0.2">
      <c r="A8" t="s">
        <v>3</v>
      </c>
      <c r="C8" s="40">
        <v>0.77630999999999994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0.1503561200642059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-1.0178849645186409E-5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60357.81667847222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56311.910752750504</v>
      </c>
      <c r="D15" s="14" t="s">
        <v>38</v>
      </c>
      <c r="E15" s="15">
        <f ca="1">ROUND(2*(E14-$C$7)/$C$8,0)/2+E13</f>
        <v>10264</v>
      </c>
    </row>
    <row r="16" spans="1:7" ht="12.95" customHeight="1" x14ac:dyDescent="0.2">
      <c r="A16" s="16" t="s">
        <v>4</v>
      </c>
      <c r="B16" s="10"/>
      <c r="C16" s="17">
        <f ca="1">+C8+C12</f>
        <v>0.77629982115035479</v>
      </c>
      <c r="D16" s="14" t="s">
        <v>39</v>
      </c>
      <c r="E16" s="24">
        <f ca="1">ROUND(2*(E14-$C$15)/$C$16,0)/2+E13</f>
        <v>5213</v>
      </c>
    </row>
    <row r="17" spans="1:19" ht="12.95" customHeight="1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45340.657553740639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56311.910752750504</v>
      </c>
      <c r="D18" s="20">
        <f ca="1">+C16</f>
        <v>0.77629982115035479</v>
      </c>
      <c r="E18" s="21" t="s">
        <v>34</v>
      </c>
    </row>
    <row r="19" spans="1:19" ht="12.95" customHeight="1" thickTop="1" x14ac:dyDescent="0.2">
      <c r="A19" s="25" t="s">
        <v>35</v>
      </c>
      <c r="E19" s="26">
        <v>22</v>
      </c>
      <c r="S19">
        <f ca="1">SQRT(SUM(S21:S50)/(COUNT(S21:S50)-1))</f>
        <v>7.5186692015458523E-2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52390.67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0.1503561200642059</v>
      </c>
      <c r="Q21" s="2">
        <f>+C21-15018.5</f>
        <v>37372.17</v>
      </c>
      <c r="S21">
        <f ca="1">+(O21-G21)^2</f>
        <v>2.2606962840761899E-2</v>
      </c>
    </row>
    <row r="22" spans="1:19" ht="12.95" customHeight="1" x14ac:dyDescent="0.2">
      <c r="A22" s="33" t="s">
        <v>47</v>
      </c>
      <c r="B22" s="34" t="s">
        <v>48</v>
      </c>
      <c r="C22" s="33">
        <v>55579.858500000002</v>
      </c>
      <c r="D22" s="33">
        <v>4.0000000000000002E-4</v>
      </c>
      <c r="E22">
        <f>+(C22-C$7)/C$8</f>
        <v>4108.1378572992799</v>
      </c>
      <c r="F22">
        <f>ROUND(2*E22,0)/2</f>
        <v>4108</v>
      </c>
      <c r="G22">
        <f>+C22-(C$7+F22*C$8)</f>
        <v>0.10702000000310363</v>
      </c>
      <c r="I22">
        <f>+G22</f>
        <v>0.10702000000310363</v>
      </c>
      <c r="O22">
        <f ca="1">+C$11+C$12*$F22</f>
        <v>0.10854140572178013</v>
      </c>
      <c r="Q22" s="2">
        <f>+C22-15018.5</f>
        <v>40561.358500000002</v>
      </c>
      <c r="S22">
        <f ca="1">+(O22-G22)^2</f>
        <v>2.3146753608215474E-6</v>
      </c>
    </row>
    <row r="23" spans="1:19" ht="12.95" customHeight="1" x14ac:dyDescent="0.2">
      <c r="A23" s="33" t="s">
        <v>47</v>
      </c>
      <c r="B23" s="34" t="s">
        <v>48</v>
      </c>
      <c r="C23" s="33">
        <v>55656.714999999997</v>
      </c>
      <c r="D23" s="33">
        <v>5.9999999999999995E-4</v>
      </c>
      <c r="E23">
        <f>+(C23-C$7)/C$8</f>
        <v>4207.1401888420842</v>
      </c>
      <c r="F23">
        <f>ROUND(2*E23,0)/2</f>
        <v>4207</v>
      </c>
      <c r="G23">
        <f>+C23-(C$7+F23*C$8)</f>
        <v>0.10882999999739695</v>
      </c>
      <c r="I23">
        <f>+G23</f>
        <v>0.10882999999739695</v>
      </c>
      <c r="O23">
        <f ca="1">+C$11+C$12*$F23</f>
        <v>0.10753369960690667</v>
      </c>
      <c r="Q23" s="2">
        <f>+C23-15018.5</f>
        <v>40638.214999999997</v>
      </c>
      <c r="S23">
        <f ca="1">+(O23-G23)^2</f>
        <v>1.6803947023852504E-6</v>
      </c>
    </row>
    <row r="24" spans="1:19" ht="12.95" customHeight="1" x14ac:dyDescent="0.2">
      <c r="A24" s="35" t="s">
        <v>49</v>
      </c>
      <c r="B24" s="36" t="s">
        <v>48</v>
      </c>
      <c r="C24" s="35">
        <v>56010.707300000002</v>
      </c>
      <c r="D24" s="35">
        <v>2.9999999999999997E-4</v>
      </c>
      <c r="E24">
        <f>+(C24-C$7)/C$8</f>
        <v>4663.1336708273802</v>
      </c>
      <c r="F24">
        <f>ROUND(2*E24,0)/2</f>
        <v>4663</v>
      </c>
      <c r="G24">
        <f>+C24-(C$7+F24*C$8)</f>
        <v>0.10377000000153203</v>
      </c>
      <c r="I24">
        <f>+G24</f>
        <v>0.10377000000153203</v>
      </c>
      <c r="O24">
        <f ca="1">+C$11+C$12*$F24</f>
        <v>0.10289214416870168</v>
      </c>
      <c r="Q24" s="2">
        <f>+C24-15018.5</f>
        <v>40992.207300000002</v>
      </c>
      <c r="S24">
        <f ca="1">+(O24-G24)^2</f>
        <v>7.7063086323425545E-7</v>
      </c>
    </row>
    <row r="25" spans="1:19" ht="12.95" customHeight="1" x14ac:dyDescent="0.2">
      <c r="A25" s="37" t="s">
        <v>50</v>
      </c>
      <c r="B25" s="38" t="s">
        <v>48</v>
      </c>
      <c r="C25" s="39">
        <v>56311.910100000001</v>
      </c>
      <c r="D25" s="39">
        <v>5.9999999999999995E-4</v>
      </c>
      <c r="E25">
        <f>+(C25-C$7)/C$8</f>
        <v>5051.1266117916848</v>
      </c>
      <c r="F25">
        <f>ROUND(2*E25,0)/2</f>
        <v>5051</v>
      </c>
      <c r="G25">
        <f>+C25-(C$7+F25*C$8)</f>
        <v>9.8290000001725275E-2</v>
      </c>
      <c r="I25">
        <f>+G25</f>
        <v>9.8290000001725275E-2</v>
      </c>
      <c r="O25">
        <f ca="1">+C$11+C$12*$F25</f>
        <v>9.8942750506369345E-2</v>
      </c>
      <c r="Q25" s="2">
        <f>+C25-15018.5</f>
        <v>41293.410100000001</v>
      </c>
      <c r="S25">
        <f ca="1">+(O25-G25)^2</f>
        <v>4.2608322131308826E-7</v>
      </c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ht="12.95" customHeight="1" x14ac:dyDescent="0.2">
      <c r="C45" s="8"/>
      <c r="D45" s="8"/>
    </row>
    <row r="46" spans="3:17" ht="12.95" customHeight="1" x14ac:dyDescent="0.2">
      <c r="C46" s="8"/>
      <c r="D46" s="8"/>
    </row>
    <row r="47" spans="3:17" ht="12.95" customHeight="1" x14ac:dyDescent="0.2">
      <c r="C47" s="8"/>
      <c r="D47" s="8"/>
    </row>
    <row r="48" spans="3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ht="12.95" customHeight="1" x14ac:dyDescent="0.2">
      <c r="C446" s="8"/>
      <c r="D446" s="8"/>
    </row>
    <row r="447" spans="3:4" ht="12.95" customHeight="1" x14ac:dyDescent="0.2">
      <c r="C447" s="8"/>
      <c r="D447" s="8"/>
    </row>
    <row r="448" spans="3:4" ht="12.95" customHeight="1" x14ac:dyDescent="0.2">
      <c r="C448" s="8"/>
      <c r="D448" s="8"/>
    </row>
    <row r="449" spans="3:4" ht="12.95" customHeight="1" x14ac:dyDescent="0.2">
      <c r="C449" s="8"/>
      <c r="D449" s="8"/>
    </row>
    <row r="450" spans="3:4" ht="12.95" customHeight="1" x14ac:dyDescent="0.2">
      <c r="C450" s="8"/>
      <c r="D450" s="8"/>
    </row>
    <row r="451" spans="3:4" ht="12.95" customHeight="1" x14ac:dyDescent="0.2">
      <c r="C451" s="8"/>
      <c r="D451" s="8"/>
    </row>
    <row r="452" spans="3:4" ht="12.95" customHeight="1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2024-02-17T06:36:01Z</dcterms:modified>
</cp:coreProperties>
</file>