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8E829E0-771D-4690-A2C0-56435A93A1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E15" i="1" s="1"/>
  <c r="C17" i="1"/>
  <c r="Q21" i="1"/>
  <c r="G21" i="1"/>
  <c r="H21" i="1"/>
  <c r="C11" i="1"/>
  <c r="C12" i="1"/>
  <c r="C16" i="1" l="1"/>
  <c r="D18" i="1" s="1"/>
  <c r="C15" i="1"/>
  <c r="O23" i="1"/>
  <c r="S23" i="1" s="1"/>
  <c r="O24" i="1"/>
  <c r="S24" i="1" s="1"/>
  <c r="O25" i="1"/>
  <c r="S25" i="1" s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<sst xmlns="http://schemas.openxmlformats.org/spreadsheetml/2006/main" count="60" uniqueCount="55">
  <si>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</si>
  <si>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</si>
  <si>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</si>
  <si>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</si>
  <si>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</si>
  <si>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</si>
  <si>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</si>
  <si>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</si>
  <si>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</si>
  <si>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</si>
  <si>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</si>
  <si>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</si>
  <si>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</si>
  <si>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</si>
  <si>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</si>
  <si>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</si>
  <si>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</si>
  <si>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</si>
  <si>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</si>
  <si>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</si>
  <si>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</si>
  <si>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</si>
  <si>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</si>
  <si>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</si>
  <si>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</si>
  <si>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</si>
  <si>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</si>
  <si>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</si>
  <si>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</si>
  <si>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</si>
  <si>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</si>
  <si>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</si>
  <si>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</si>
  <si>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</si>
  <si>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</si>
  <si>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</si>
  <si>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</si>
  <si>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</si>
  <si>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</si>
  <si>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</si>
  <si>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</si>
  <si>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</si>
  <si>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G5337-1744</t>
  </si>
  <si>
    <t>G5337-1744_Lep.xls</t>
  </si>
  <si>
    <t>EA</t>
  </si>
  <si>
    <t>Lep</t>
  </si>
  <si>
    <t>VSX</t>
  </si>
  <si>
    <t>IBVS 5894</t>
  </si>
  <si>
    <t>I</t>
  </si>
  <si>
    <t>IBVS 5920</t>
  </si>
  <si>
    <t>II</t>
  </si>
  <si>
    <t>IBVS 5992</t>
  </si>
  <si>
    <t>IBVS 6029</t>
  </si>
  <si>
    <t>BK Lep / GSC 5337-1744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</si>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</sst>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BK Lep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D-4062-B7FA-79864F6FDE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-1.8299998046131805E-3</c:v>
                </c:pt>
                <c:pt idx="2">
                  <c:v>-6.2529998031095602E-3</c:v>
                </c:pt>
                <c:pt idx="3">
                  <c:v>-1.1736999811546411E-2</c:v>
                </c:pt>
                <c:pt idx="4">
                  <c:v>-1.3009999805944972E-2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D-4062-B7FA-79864F6FDE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4D-4062-B7FA-79864F6FDE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4D-4062-B7FA-79864F6FDE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4D-4062-B7FA-79864F6FDE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4D-4062-B7FA-79864F6FDE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4D-4062-B7FA-79864F6FDE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1.6463820516978717E-2</c:v>
                </c:pt>
                <c:pt idx="1">
                  <c:v>-2.6823739538240875E-3</c:v>
                </c:pt>
                <c:pt idx="2">
                  <c:v>-5.8468933366837769E-3</c:v>
                </c:pt>
                <c:pt idx="3">
                  <c:v>-1.0142004025089392E-2</c:v>
                </c:pt>
                <c:pt idx="4">
                  <c:v>-1.4158727909616864E-2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4D-4062-B7FA-79864F6FDE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1685</c:v>
                </c:pt>
                <c:pt idx="2">
                  <c:v>1963.5</c:v>
                </c:pt>
                <c:pt idx="3">
                  <c:v>2341.5</c:v>
                </c:pt>
                <c:pt idx="4">
                  <c:v>2695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4D-4062-B7FA-79864F6FD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71440"/>
        <c:axId val="1"/>
      </c:scatterChart>
      <c:valAx>
        <c:axId val="54457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71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290136-424B-A007-4A06-A0F4FD8F8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7">
        <v>53009.566999999806</v>
      </c>
      <c r="D7" s="30" t="s">
        <v>46</v>
      </c>
    </row>
    <row r="8" spans="1:7" ht="12.95" customHeight="1" x14ac:dyDescent="0.2">
      <c r="A8" t="s">
        <v>3</v>
      </c>
      <c r="C8" s="37">
        <v>1.0920780000000001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1.6463820516978717E-2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-1.1362726688903741E-5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60358.681072685184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55952.703051271899</v>
      </c>
      <c r="D15" s="14" t="s">
        <v>38</v>
      </c>
      <c r="E15" s="15">
        <f ca="1">ROUND(2*(E14-$C$7)/$C$8,0)/2+E13</f>
        <v>6730.5</v>
      </c>
    </row>
    <row r="16" spans="1:7" ht="12.95" customHeight="1" x14ac:dyDescent="0.2">
      <c r="A16" s="16" t="s">
        <v>4</v>
      </c>
      <c r="B16" s="10"/>
      <c r="C16" s="17">
        <f ca="1">+C8+C12</f>
        <v>1.0920666372733112</v>
      </c>
      <c r="D16" s="14" t="s">
        <v>39</v>
      </c>
      <c r="E16" s="24">
        <f ca="1">ROUND(2*(E14-$C$15)/$C$16,0)/2+E13</f>
        <v>4035.5</v>
      </c>
    </row>
    <row r="17" spans="1:19" ht="12.95" customHeight="1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45341.63379932168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55952.703051271899</v>
      </c>
      <c r="D18" s="20">
        <f ca="1">+C16</f>
        <v>1.0920666372733112</v>
      </c>
      <c r="E18" s="21" t="s">
        <v>34</v>
      </c>
    </row>
    <row r="19" spans="1:19" ht="12.95" customHeight="1" thickTop="1" x14ac:dyDescent="0.2">
      <c r="A19" s="25" t="s">
        <v>35</v>
      </c>
      <c r="E19" s="26">
        <v>22</v>
      </c>
      <c r="S19">
        <f ca="1">SQRT(SUM(S21:S50)/(COUNT(S21:S50)-1))</f>
        <v>8.3038009065515665E-3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53009.566999999806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1.6463820516978717E-2</v>
      </c>
      <c r="Q21" s="2">
        <f>+C21-15018.5</f>
        <v>37991.066999999806</v>
      </c>
      <c r="S21">
        <f ca="1">+(O21-G21)^2</f>
        <v>2.7105738601528934E-4</v>
      </c>
    </row>
    <row r="22" spans="1:19" ht="12.95" customHeight="1" x14ac:dyDescent="0.2">
      <c r="A22" s="33" t="s">
        <v>47</v>
      </c>
      <c r="B22" s="34" t="s">
        <v>48</v>
      </c>
      <c r="C22" s="33">
        <v>54849.7166</v>
      </c>
      <c r="D22" s="33">
        <v>2.0000000000000001E-4</v>
      </c>
      <c r="E22">
        <f>+(C22-C$7)/C$8</f>
        <v>1684.9983242956944</v>
      </c>
      <c r="F22">
        <f>ROUND(2*E22,0)/2</f>
        <v>1685</v>
      </c>
      <c r="G22">
        <f>+C22-(C$7+F22*C$8)</f>
        <v>-1.8299998046131805E-3</v>
      </c>
      <c r="I22">
        <f>+G22</f>
        <v>-1.8299998046131805E-3</v>
      </c>
      <c r="O22">
        <f ca="1">+C$11+C$12*$F22</f>
        <v>-2.6823739538240875E-3</v>
      </c>
      <c r="Q22" s="2">
        <f>+C22-15018.5</f>
        <v>39831.2166</v>
      </c>
      <c r="S22">
        <f ca="1">+(O22-G22)^2</f>
        <v>7.2654169024301755E-7</v>
      </c>
    </row>
    <row r="23" spans="1:19" ht="12.95" customHeight="1" x14ac:dyDescent="0.2">
      <c r="A23" s="33" t="s">
        <v>49</v>
      </c>
      <c r="B23" s="34" t="s">
        <v>50</v>
      </c>
      <c r="C23" s="33">
        <v>55153.855900000002</v>
      </c>
      <c r="D23" s="33">
        <v>2.0000000000000001E-4</v>
      </c>
      <c r="E23">
        <f>+(C23-C$7)/C$8</f>
        <v>1963.4942742186875</v>
      </c>
      <c r="F23">
        <f>ROUND(2*E23,0)/2</f>
        <v>1963.5</v>
      </c>
      <c r="G23">
        <f>+C23-(C$7+F23*C$8)</f>
        <v>-6.2529998031095602E-3</v>
      </c>
      <c r="I23">
        <f>+G23</f>
        <v>-6.2529998031095602E-3</v>
      </c>
      <c r="O23">
        <f ca="1">+C$11+C$12*$F23</f>
        <v>-5.8468933366837769E-3</v>
      </c>
      <c r="Q23" s="2">
        <f>+C23-15018.5</f>
        <v>40135.355900000002</v>
      </c>
      <c r="S23">
        <f ca="1">+(O23-G23)^2</f>
        <v>1.6492246207283581E-7</v>
      </c>
    </row>
    <row r="24" spans="1:19" ht="12.95" customHeight="1" x14ac:dyDescent="0.2">
      <c r="A24" s="33" t="s">
        <v>51</v>
      </c>
      <c r="B24" s="34" t="s">
        <v>50</v>
      </c>
      <c r="C24" s="33">
        <v>55566.655899999998</v>
      </c>
      <c r="D24" s="33">
        <v>4.0000000000000002E-4</v>
      </c>
      <c r="E24">
        <f>+(C24-C$7)/C$8</f>
        <v>2341.4892525993487</v>
      </c>
      <c r="F24">
        <f>ROUND(2*E24,0)/2</f>
        <v>2341.5</v>
      </c>
      <c r="G24">
        <f>+C24-(C$7+F24*C$8)</f>
        <v>-1.1736999811546411E-2</v>
      </c>
      <c r="I24">
        <f>+G24</f>
        <v>-1.1736999811546411E-2</v>
      </c>
      <c r="O24">
        <f ca="1">+C$11+C$12*$F24</f>
        <v>-1.0142004025089392E-2</v>
      </c>
      <c r="Q24" s="2">
        <f>+C24-15018.5</f>
        <v>40548.155899999998</v>
      </c>
      <c r="S24">
        <f ca="1">+(O24-G24)^2</f>
        <v>2.5440115588156456E-6</v>
      </c>
    </row>
    <row r="25" spans="1:19" ht="12.95" customHeight="1" x14ac:dyDescent="0.2">
      <c r="A25" s="35" t="s">
        <v>52</v>
      </c>
      <c r="B25" s="36" t="s">
        <v>48</v>
      </c>
      <c r="C25" s="35">
        <v>55952.7042</v>
      </c>
      <c r="D25" s="35">
        <v>2.9999999999999997E-4</v>
      </c>
      <c r="E25">
        <f>+(C25-C$7)/C$8</f>
        <v>2694.9880869316967</v>
      </c>
      <c r="F25">
        <f>ROUND(2*E25,0)/2</f>
        <v>2695</v>
      </c>
      <c r="G25">
        <f>+C25-(C$7+F25*C$8)</f>
        <v>-1.3009999805944972E-2</v>
      </c>
      <c r="I25">
        <f>+G25</f>
        <v>-1.3009999805944972E-2</v>
      </c>
      <c r="O25">
        <f ca="1">+C$11+C$12*$F25</f>
        <v>-1.4158727909616864E-2</v>
      </c>
      <c r="Q25" s="2">
        <f>+C25-15018.5</f>
        <v>40934.2042</v>
      </c>
      <c r="S25">
        <f ca="1">+(O25-G25)^2</f>
        <v>1.3195762561656215E-6</v>
      </c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2024-02-18T03:20:44Z</dcterms:modified>
</cp:coreProperties>
</file>