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D27214-FB14-46A0-9FE7-7A1B74B0DB68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G21" i="1"/>
  <c r="H21" i="1"/>
  <c r="Q21" i="1"/>
  <c r="C12" i="1"/>
  <c r="C11" i="1"/>
  <c r="O23" i="1" l="1"/>
  <c r="S23" i="1" s="1"/>
  <c r="O24" i="1"/>
  <c r="S24" i="1" s="1"/>
  <c r="O22" i="1"/>
  <c r="S22" i="1" s="1"/>
  <c r="O25" i="1"/>
  <c r="S25" i="1" s="1"/>
  <c r="C15" i="1"/>
  <c r="O21" i="1"/>
  <c r="S21" i="1" s="1"/>
  <c r="C16" i="1"/>
  <c r="D18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<sst xmlns="http://schemas.openxmlformats.org/spreadsheetml/2006/main" count="60" uniqueCount="55">
  <si>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</si>
  <si>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</si>
  <si>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</si>
  <si>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</si>
  <si>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</si>
  <si>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</si>
  <si>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</si>
  <si>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</si>
  <si>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</si>
  <si>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</si>
  <si>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</si>
  <si>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</si>
  <si>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</si>
  <si>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</si>
  <si>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</si>
  <si>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</si>
  <si>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</si>
  <si>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</si>
  <si>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</si>
  <si>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</si>
  <si>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</si>
  <si>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</si>
  <si>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</si>
  <si>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</si>
  <si>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</si>
  <si>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</si>
  <si>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</si>
  <si>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</si>
  <si>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</si>
  <si>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</si>
  <si>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</si>
  <si>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</si>
  <si>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</si>
  <si>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</si>
  <si>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</si>
  <si>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</si>
  <si>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</si>
  <si>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</si>
  <si>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</si>
  <si>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</si>
  <si>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</si>
  <si>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</si>
  <si>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G5361-0545</t>
  </si>
  <si>
    <t>G5361-0545_Lep.xls</t>
  </si>
  <si>
    <t>EA</t>
  </si>
  <si>
    <t>Lep</t>
  </si>
  <si>
    <t>VSX</t>
  </si>
  <si>
    <t>IBVS 5894</t>
  </si>
  <si>
    <t>I</t>
  </si>
  <si>
    <t>IBVS 5920</t>
  </si>
  <si>
    <t>II</t>
  </si>
  <si>
    <t>IBVS 5992</t>
  </si>
  <si>
    <t>IBVS 6029</t>
  </si>
  <si>
    <t>BQ Lep / GSC 5361-0545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</si>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</sst>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Lep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79-43E6-BE97-186B7F9EA07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5.6449999974574894E-3</c:v>
                </c:pt>
                <c:pt idx="2">
                  <c:v>6.6224999973201193E-3</c:v>
                </c:pt>
                <c:pt idx="3">
                  <c:v>6.1899999927845784E-3</c:v>
                </c:pt>
                <c:pt idx="4">
                  <c:v>7.1574999965378083E-3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79-43E6-BE97-186B7F9EA07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79-43E6-BE97-186B7F9EA07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79-43E6-BE97-186B7F9EA07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79-43E6-BE97-186B7F9EA07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79-43E6-BE97-186B7F9EA07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79-43E6-BE97-186B7F9EA07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5.3628657489301302E-3</c:v>
                </c:pt>
                <c:pt idx="1">
                  <c:v>5.8552537059489776E-3</c:v>
                </c:pt>
                <c:pt idx="2">
                  <c:v>6.1466756943752109E-3</c:v>
                </c:pt>
                <c:pt idx="3">
                  <c:v>6.6036492662705192E-3</c:v>
                </c:pt>
                <c:pt idx="4">
                  <c:v>7.0094213175052877E-3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79-43E6-BE97-186B7F9EA07F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577</c:v>
                </c:pt>
                <c:pt idx="2">
                  <c:v>918.5</c:v>
                </c:pt>
                <c:pt idx="3">
                  <c:v>1454</c:v>
                </c:pt>
                <c:pt idx="4">
                  <c:v>1929.5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79-43E6-BE97-186B7F9E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754528"/>
        <c:axId val="1"/>
      </c:scatterChart>
      <c:valAx>
        <c:axId val="71975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5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378202-FF6E-215A-89EA-EB0EEFE42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7">
        <v>54421.804000000004</v>
      </c>
      <c r="D7" s="30" t="s">
        <v>46</v>
      </c>
    </row>
    <row r="8" spans="1:7" ht="12.95" customHeight="1" x14ac:dyDescent="0.2">
      <c r="A8" t="s">
        <v>3</v>
      </c>
      <c r="C8" s="37">
        <v>0.79701500000000003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5.3628657489301302E-3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8.5335867767564544E-7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60358.684982870371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55959.252943994637</v>
      </c>
      <c r="D15" s="14" t="s">
        <v>38</v>
      </c>
      <c r="E15" s="15">
        <f ca="1">ROUND(2*(E14-$C$7)/$C$8,0)/2+E13</f>
        <v>7450</v>
      </c>
    </row>
    <row r="16" spans="1:7" ht="12.95" customHeight="1" x14ac:dyDescent="0.2">
      <c r="A16" s="16" t="s">
        <v>4</v>
      </c>
      <c r="B16" s="10"/>
      <c r="C16" s="17">
        <f ca="1">+C8+C12</f>
        <v>0.79701585335867775</v>
      </c>
      <c r="D16" s="14" t="s">
        <v>39</v>
      </c>
      <c r="E16" s="24">
        <f ca="1">ROUND(2*(E14-$C$15)/$C$16,0)/2+E13</f>
        <v>5521</v>
      </c>
    </row>
    <row r="17" spans="1:19" ht="12.95" customHeight="1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45341.473303721235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55959.252943994637</v>
      </c>
      <c r="D18" s="20">
        <f ca="1">+C16</f>
        <v>0.79701585335867775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2.7029602959946909E-3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54421.804000000004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5.3628657489301302E-3</v>
      </c>
      <c r="Q21" s="2">
        <f>+C21-15018.5</f>
        <v>39403.304000000004</v>
      </c>
      <c r="S21">
        <f ca="1">+(O21-G21)^2</f>
        <v>2.8760329041047927E-5</v>
      </c>
    </row>
    <row r="22" spans="1:19" ht="12.95" customHeight="1" x14ac:dyDescent="0.2">
      <c r="A22" s="33" t="s">
        <v>47</v>
      </c>
      <c r="B22" s="34" t="s">
        <v>48</v>
      </c>
      <c r="C22" s="33">
        <v>54881.687299999998</v>
      </c>
      <c r="D22" s="33">
        <v>2.9999999999999997E-4</v>
      </c>
      <c r="E22">
        <f>+(C22-C$7)/C$8</f>
        <v>577.00708267723201</v>
      </c>
      <c r="F22">
        <f>ROUND(2*E22,0)/2</f>
        <v>577</v>
      </c>
      <c r="G22">
        <f>+C22-(C$7+F22*C$8)</f>
        <v>5.6449999974574894E-3</v>
      </c>
      <c r="I22">
        <f>+G22</f>
        <v>5.6449999974574894E-3</v>
      </c>
      <c r="O22">
        <f ca="1">+C$11+C$12*$F22</f>
        <v>5.8552537059489776E-3</v>
      </c>
      <c r="Q22" s="2">
        <f>+C22-15018.5</f>
        <v>39863.187299999998</v>
      </c>
      <c r="S22">
        <f ca="1">+(O22-G22)^2</f>
        <v>4.4206621934423707E-8</v>
      </c>
    </row>
    <row r="23" spans="1:19" ht="12.95" customHeight="1" x14ac:dyDescent="0.2">
      <c r="A23" s="33" t="s">
        <v>49</v>
      </c>
      <c r="B23" s="34" t="s">
        <v>50</v>
      </c>
      <c r="C23" s="33">
        <v>55153.868900000001</v>
      </c>
      <c r="D23" s="33">
        <v>5.9999999999999995E-4</v>
      </c>
      <c r="E23">
        <f>+(C23-C$7)/C$8</f>
        <v>918.50830912843242</v>
      </c>
      <c r="F23">
        <f>ROUND(2*E23,0)/2</f>
        <v>918.5</v>
      </c>
      <c r="G23">
        <f>+C23-(C$7+F23*C$8)</f>
        <v>6.6224999973201193E-3</v>
      </c>
      <c r="I23">
        <f>+G23</f>
        <v>6.6224999973201193E-3</v>
      </c>
      <c r="O23">
        <f ca="1">+C$11+C$12*$F23</f>
        <v>6.1466756943752109E-3</v>
      </c>
      <c r="Q23" s="2">
        <f>+C23-15018.5</f>
        <v>40135.368900000001</v>
      </c>
      <c r="S23">
        <f ca="1">+(O23-G23)^2</f>
        <v>2.2640876727300798E-7</v>
      </c>
    </row>
    <row r="24" spans="1:19" ht="12.95" customHeight="1" x14ac:dyDescent="0.2">
      <c r="A24" s="33" t="s">
        <v>51</v>
      </c>
      <c r="B24" s="34" t="s">
        <v>48</v>
      </c>
      <c r="C24" s="33">
        <v>55580.67</v>
      </c>
      <c r="D24" s="33">
        <v>2.0000000000000001E-4</v>
      </c>
      <c r="E24">
        <f>+(C24-C$7)/C$8</f>
        <v>1454.0077664786666</v>
      </c>
      <c r="F24">
        <f>ROUND(2*E24,0)/2</f>
        <v>1454</v>
      </c>
      <c r="G24">
        <f>+C24-(C$7+F24*C$8)</f>
        <v>6.1899999927845784E-3</v>
      </c>
      <c r="I24">
        <f>+G24</f>
        <v>6.1899999927845784E-3</v>
      </c>
      <c r="O24">
        <f ca="1">+C$11+C$12*$F24</f>
        <v>6.6036492662705192E-3</v>
      </c>
      <c r="Q24" s="2">
        <f>+C24-15018.5</f>
        <v>40562.17</v>
      </c>
      <c r="S24">
        <f ca="1">+(O24-G24)^2</f>
        <v>1.7110572145544664E-7</v>
      </c>
    </row>
    <row r="25" spans="1:19" ht="12.95" customHeight="1" x14ac:dyDescent="0.2">
      <c r="A25" s="35" t="s">
        <v>52</v>
      </c>
      <c r="B25" s="36" t="s">
        <v>50</v>
      </c>
      <c r="C25" s="35">
        <v>55959.651599999997</v>
      </c>
      <c r="D25" s="35">
        <v>2.0000000000000001E-4</v>
      </c>
      <c r="E25">
        <f>+(C25-C$7)/C$8</f>
        <v>1929.5089803830463</v>
      </c>
      <c r="F25">
        <f>ROUND(2*E25,0)/2</f>
        <v>1929.5</v>
      </c>
      <c r="G25">
        <f>+C25-(C$7+F25*C$8)</f>
        <v>7.1574999965378083E-3</v>
      </c>
      <c r="I25">
        <f>+G25</f>
        <v>7.1574999965378083E-3</v>
      </c>
      <c r="O25">
        <f ca="1">+C$11+C$12*$F25</f>
        <v>7.0094213175052877E-3</v>
      </c>
      <c r="Q25" s="2">
        <f>+C25-15018.5</f>
        <v>40941.151599999997</v>
      </c>
      <c r="S25">
        <f ca="1">+(O25-G25)^2</f>
        <v>2.1927295184016253E-8</v>
      </c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2024-02-18T03:26:22Z</dcterms:modified>
</cp:coreProperties>
</file>