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4832227-E9A7-41D9-AF0D-0C573EA7137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C17" i="1" s="1"/>
  <c r="A21" i="1"/>
  <c r="E22" i="1"/>
  <c r="F22" i="1"/>
  <c r="G22" i="1"/>
  <c r="H22" i="1"/>
  <c r="E23" i="1"/>
  <c r="F23" i="1"/>
  <c r="G23" i="1"/>
  <c r="H23" i="1"/>
  <c r="E24" i="1"/>
  <c r="F24" i="1"/>
  <c r="G24" i="1"/>
  <c r="H24" i="1"/>
  <c r="G11" i="1"/>
  <c r="F11" i="1"/>
  <c r="Q22" i="1"/>
  <c r="Q23" i="1"/>
  <c r="Q24" i="1"/>
  <c r="E14" i="1"/>
  <c r="Q21" i="1" l="1"/>
  <c r="E21" i="1"/>
  <c r="F21" i="1" s="1"/>
  <c r="G21" i="1" s="1"/>
  <c r="E15" i="1"/>
  <c r="C12" i="1"/>
  <c r="C11" i="1"/>
  <c r="O23" i="1" l="1"/>
  <c r="S23" i="1" s="1"/>
  <c r="O22" i="1"/>
  <c r="S22" i="1" s="1"/>
  <c r="S19" i="1" s="1"/>
  <c r="O24" i="1"/>
  <c r="S24" i="1" s="1"/>
  <c r="O21" i="1"/>
  <c r="S21" i="1" s="1"/>
  <c r="C15" i="1"/>
  <c r="E16" i="1" s="1"/>
  <c r="C16" i="1"/>
  <c r="D18" i="1" s="1"/>
  <c r="I21" i="1"/>
  <c r="E17" i="1" l="1"/>
  <c r="C18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<sst xmlns="http://schemas.openxmlformats.org/spreadsheetml/2006/main" count="59" uniqueCount="54">
  <si>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</si>
  <si>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</si>
  <si>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</si>
  <si>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</si>
  <si>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</si>
  <si>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</si>
  <si>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</si>
  <si>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</si>
  <si>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</si>
  <si>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</si>
  <si>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</si>
  <si>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</si>
  <si>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</si>
  <si>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</si>
  <si>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</si>
  <si>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</si>
  <si>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</si>
  <si>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</si>
  <si>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</si>
  <si>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</si>
  <si>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</si>
  <si>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</si>
  <si>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</si>
  <si>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</si>
  <si>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</si>
  <si>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</si>
  <si>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</si>
  <si>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</si>
  <si>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</si>
  <si>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</si>
  <si>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</si>
  <si>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</si>
  <si>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</si>
  <si>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</si>
  <si>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</si>
  <si>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</si>
  <si>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</si>
  <si>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</si>
  <si>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</si>
  <si>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</si>
  <si>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</si>
  <si>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</si>
  <si>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G5916-1668</t>
  </si>
  <si>
    <t>G5916-1668_Lep.xls</t>
  </si>
  <si>
    <t>EBEW</t>
  </si>
  <si>
    <t>Lep</t>
  </si>
  <si>
    <t>VSX</t>
  </si>
  <si>
    <t>IBVS 5992</t>
  </si>
  <si>
    <t>I</t>
  </si>
  <si>
    <t>II</t>
  </si>
  <si>
    <t>IBVS 6011</t>
  </si>
  <si>
    <t>IBVS 6042</t>
  </si>
  <si>
    <t>BR Lep / GSC 5916-1668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</si>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</sst>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BR Lep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-1.0130000009667128E-3</c:v>
                </c:pt>
                <c:pt idx="2">
                  <c:v>4.7049999993760139E-3</c:v>
                </c:pt>
                <c:pt idx="3">
                  <c:v>1.076900000043679E-2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7E-45F5-B4BB-308F6A04F0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7E-45F5-B4BB-308F6A04F0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7E-45F5-B4BB-308F6A04F0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7E-45F5-B4BB-308F6A04F0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7E-45F5-B4BB-308F6A04F0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7E-45F5-B4BB-308F6A04F0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7E-45F5-B4BB-308F6A04F0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-5.3285305321678755E-4</c:v>
                </c:pt>
                <c:pt idx="1">
                  <c:v>-4.8203860400058773E-4</c:v>
                </c:pt>
                <c:pt idx="2">
                  <c:v>4.7129915570438396E-3</c:v>
                </c:pt>
                <c:pt idx="3">
                  <c:v>1.0762900099019628E-2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7E-45F5-B4BB-308F6A04F0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8.5</c:v>
                </c:pt>
                <c:pt idx="2">
                  <c:v>877.5</c:v>
                </c:pt>
                <c:pt idx="3">
                  <c:v>1889.5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7E-45F5-B4BB-308F6A04F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738272"/>
        <c:axId val="1"/>
      </c:scatterChart>
      <c:valAx>
        <c:axId val="71673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738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5CAC56-04CF-D0AA-493B-DEB2582DE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40" sqref="H4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4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13">
        <v>55571.647199999999</v>
      </c>
      <c r="D7" s="14" t="s">
        <v>46</v>
      </c>
    </row>
    <row r="8" spans="1:7" s="7" customFormat="1" ht="12.95" customHeight="1" x14ac:dyDescent="0.2">
      <c r="A8" s="7" t="s">
        <v>3</v>
      </c>
      <c r="C8" s="13">
        <v>0.36157800000000001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INTERCEPT(INDIRECT($G$11):G991,INDIRECT($F$11):F991)</f>
        <v>-5.3285305321678755E-4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SLOPE(INDIRECT($G$11):G991,INDIRECT($F$11):F991)</f>
        <v>5.9781704960235063E-6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60358.686332175923</v>
      </c>
    </row>
    <row r="15" spans="1:7" s="7" customFormat="1" ht="12.95" customHeight="1" x14ac:dyDescent="0.2">
      <c r="A15" s="22" t="s">
        <v>17</v>
      </c>
      <c r="C15" s="23">
        <f ca="1">(C7+C11)+(C8+C12)*INT(MAX(F21:F3532))</f>
        <v>56254.67880191101</v>
      </c>
      <c r="D15" s="20" t="s">
        <v>38</v>
      </c>
      <c r="E15" s="21">
        <f ca="1">ROUND(2*(E14-$C$7)/$C$8,0)/2+E13</f>
        <v>13240.5</v>
      </c>
    </row>
    <row r="16" spans="1:7" s="7" customFormat="1" ht="12.95" customHeight="1" x14ac:dyDescent="0.2">
      <c r="A16" s="10" t="s">
        <v>4</v>
      </c>
      <c r="C16" s="24">
        <f ca="1">+C8+C12</f>
        <v>0.36158397817049603</v>
      </c>
      <c r="D16" s="20" t="s">
        <v>39</v>
      </c>
      <c r="E16" s="18">
        <f ca="1">ROUND(2*(E14-$C$15)/$C$16,0)/2+E13</f>
        <v>11351</v>
      </c>
    </row>
    <row r="17" spans="1:19" s="7" customFormat="1" ht="12.95" customHeight="1" thickBot="1" x14ac:dyDescent="0.25">
      <c r="A17" s="20" t="s">
        <v>29</v>
      </c>
      <c r="C17" s="7">
        <f>COUNT(C21:C2190)</f>
        <v>4</v>
      </c>
      <c r="D17" s="20" t="s">
        <v>33</v>
      </c>
      <c r="E17" s="25">
        <f ca="1">+$C$15+$C$16*E16-15018.5-$C$9/24</f>
        <v>45340.914371457642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56254.67880191101</v>
      </c>
      <c r="D18" s="27">
        <f ca="1">+C16</f>
        <v>0.36158397817049603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SQRT(SUM(S21:S49)/(COUNT(S21:S49)-1))</f>
        <v>4.3433990344810556E-4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">
        <v>53</v>
      </c>
      <c r="I20" s="31" t="s">
        <v>46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5" t="str">
        <f>$D$7</f>
        <v>VSX</v>
      </c>
      <c r="B21" s="6" t="s">
        <v>48</v>
      </c>
      <c r="C21" s="5">
        <f>$C$7</f>
        <v>55571.647199999999</v>
      </c>
      <c r="D21" s="5">
        <v>2.9999999999999997E-4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I21" s="7">
        <f>+G21</f>
        <v>0</v>
      </c>
      <c r="O21" s="7">
        <f ca="1">+C$11+C$12*$F21</f>
        <v>-5.3285305321678755E-4</v>
      </c>
      <c r="Q21" s="34">
        <f>+C21-15018.5</f>
        <v>40553.147199999999</v>
      </c>
      <c r="S21" s="7">
        <f ca="1">+(O21-G21)^2</f>
        <v>2.839323763224526E-7</v>
      </c>
    </row>
    <row r="22" spans="1:19" s="7" customFormat="1" ht="12.95" customHeight="1" x14ac:dyDescent="0.2">
      <c r="A22" s="5" t="s">
        <v>47</v>
      </c>
      <c r="B22" s="6" t="s">
        <v>49</v>
      </c>
      <c r="C22" s="5">
        <v>55574.719599999997</v>
      </c>
      <c r="D22" s="5">
        <v>2.9999999999999997E-4</v>
      </c>
      <c r="E22" s="7">
        <f>+(C22-C$7)/C$8</f>
        <v>8.4971983914875562</v>
      </c>
      <c r="F22" s="7">
        <f>ROUND(2*E22,0)/2</f>
        <v>8.5</v>
      </c>
      <c r="G22" s="7">
        <f>+C22-(C$7+F22*C$8)</f>
        <v>-1.0130000009667128E-3</v>
      </c>
      <c r="H22" s="7">
        <f>+G22</f>
        <v>-1.0130000009667128E-3</v>
      </c>
      <c r="O22" s="7">
        <f ca="1">+C$11+C$12*$F22</f>
        <v>-4.8203860400058773E-4</v>
      </c>
      <c r="Q22" s="34">
        <f>+C22-15018.5</f>
        <v>40556.219599999997</v>
      </c>
      <c r="S22" s="7">
        <f ca="1">+(O22-G22)^2</f>
        <v>2.8192000506821902E-7</v>
      </c>
    </row>
    <row r="23" spans="1:19" s="7" customFormat="1" ht="12.95" customHeight="1" x14ac:dyDescent="0.2">
      <c r="A23" s="5" t="s">
        <v>50</v>
      </c>
      <c r="B23" s="6" t="s">
        <v>49</v>
      </c>
      <c r="C23" s="5">
        <v>55888.936600000001</v>
      </c>
      <c r="D23" s="5">
        <v>5.9999999999999995E-4</v>
      </c>
      <c r="E23" s="7">
        <f>+(C23-C$7)/C$8</f>
        <v>877.5130124067324</v>
      </c>
      <c r="F23" s="7">
        <f>ROUND(2*E23,0)/2</f>
        <v>877.5</v>
      </c>
      <c r="G23" s="7">
        <f>+C23-(C$7+F23*C$8)</f>
        <v>4.7049999993760139E-3</v>
      </c>
      <c r="H23" s="7">
        <f>+G23</f>
        <v>4.7049999993760139E-3</v>
      </c>
      <c r="O23" s="7">
        <f ca="1">+C$11+C$12*$F23</f>
        <v>4.7129915570438396E-3</v>
      </c>
      <c r="Q23" s="34">
        <f>+C23-15018.5</f>
        <v>40870.436600000001</v>
      </c>
      <c r="S23" s="7">
        <f ca="1">+(O23-G23)^2</f>
        <v>6.3864993958183862E-11</v>
      </c>
    </row>
    <row r="24" spans="1:19" s="7" customFormat="1" ht="12.95" customHeight="1" x14ac:dyDescent="0.2">
      <c r="A24" s="35" t="s">
        <v>51</v>
      </c>
      <c r="B24" s="36" t="s">
        <v>49</v>
      </c>
      <c r="C24" s="37">
        <v>56254.859600000003</v>
      </c>
      <c r="D24" s="37">
        <v>5.0000000000000001E-4</v>
      </c>
      <c r="E24" s="7">
        <f>+(C24-C$7)/C$8</f>
        <v>1889.5297833385991</v>
      </c>
      <c r="F24" s="7">
        <f>ROUND(2*E24,0)/2</f>
        <v>1889.5</v>
      </c>
      <c r="G24" s="7">
        <f>+C24-(C$7+F24*C$8)</f>
        <v>1.076900000043679E-2</v>
      </c>
      <c r="H24" s="7">
        <f>+G24</f>
        <v>1.076900000043679E-2</v>
      </c>
      <c r="O24" s="7">
        <f ca="1">+C$11+C$12*$F24</f>
        <v>1.0762900099019628E-2</v>
      </c>
      <c r="Q24" s="34">
        <f>+C24-15018.5</f>
        <v>41236.359600000003</v>
      </c>
      <c r="S24" s="7">
        <f ca="1">+(O24-G24)^2</f>
        <v>3.7208797299096551E-11</v>
      </c>
    </row>
    <row r="25" spans="1:19" s="7" customFormat="1" ht="12.95" customHeight="1" x14ac:dyDescent="0.2">
      <c r="C25" s="38"/>
      <c r="D25" s="38"/>
      <c r="Q25" s="34"/>
    </row>
    <row r="26" spans="1:19" s="7" customFormat="1" ht="12.95" customHeight="1" x14ac:dyDescent="0.2">
      <c r="C26" s="38"/>
      <c r="D26" s="38"/>
      <c r="Q26" s="34"/>
    </row>
    <row r="27" spans="1:19" s="7" customFormat="1" ht="12.95" customHeight="1" x14ac:dyDescent="0.2">
      <c r="C27" s="38"/>
      <c r="D27" s="38"/>
      <c r="Q27" s="34"/>
    </row>
    <row r="28" spans="1:19" s="7" customFormat="1" ht="12.95" customHeight="1" x14ac:dyDescent="0.2">
      <c r="C28" s="38"/>
      <c r="D28" s="38"/>
      <c r="Q28" s="34"/>
    </row>
    <row r="29" spans="1:19" s="7" customFormat="1" ht="12.95" customHeight="1" x14ac:dyDescent="0.2">
      <c r="C29" s="38"/>
      <c r="D29" s="38"/>
      <c r="Q29" s="34"/>
    </row>
    <row r="30" spans="1:19" s="7" customFormat="1" ht="12.95" customHeight="1" x14ac:dyDescent="0.2">
      <c r="C30" s="38"/>
      <c r="D30" s="38"/>
      <c r="Q30" s="34"/>
    </row>
    <row r="31" spans="1:19" x14ac:dyDescent="0.2">
      <c r="C31" s="3"/>
      <c r="D31" s="3"/>
      <c r="Q31" s="2"/>
    </row>
    <row r="32" spans="1:19" x14ac:dyDescent="0.2">
      <c r="C32" s="3"/>
      <c r="D32" s="3"/>
      <c r="Q32" s="2"/>
    </row>
    <row r="33" spans="3:4" x14ac:dyDescent="0.2">
      <c r="C33" s="3"/>
      <c r="D33" s="3"/>
    </row>
    <row r="34" spans="3:4" x14ac:dyDescent="0.2">
      <c r="C34" s="3"/>
      <c r="D34" s="3"/>
    </row>
    <row r="35" spans="3:4" x14ac:dyDescent="0.2">
      <c r="C35" s="3"/>
      <c r="D35" s="3"/>
    </row>
    <row r="36" spans="3:4" x14ac:dyDescent="0.2">
      <c r="C36" s="3"/>
      <c r="D36" s="3"/>
    </row>
    <row r="37" spans="3:4" x14ac:dyDescent="0.2">
      <c r="C37" s="3"/>
      <c r="D37" s="3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2024-02-18T03:28:19Z</dcterms:modified>
</cp:coreProperties>
</file>