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617666-7FF3-4815-84E6-CB9DC811A9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E23" i="1"/>
  <c r="F23" i="1" s="1"/>
  <c r="G23" i="1" s="1"/>
  <c r="H23" i="1" s="1"/>
  <c r="E21" i="1"/>
  <c r="F21" i="1" s="1"/>
  <c r="G21" i="1" s="1"/>
  <c r="H21" i="1" s="1"/>
  <c r="E22" i="1"/>
  <c r="F22" i="1" s="1"/>
  <c r="G22" i="1" s="1"/>
  <c r="H22" i="1" s="1"/>
  <c r="Q24" i="1"/>
  <c r="Q23" i="1"/>
  <c r="G11" i="1"/>
  <c r="F11" i="1"/>
  <c r="E14" i="1"/>
  <c r="E15" i="1" s="1"/>
  <c r="C17" i="1"/>
  <c r="Q21" i="1"/>
  <c r="Q22" i="1"/>
  <c r="C11" i="1"/>
  <c r="C12" i="1"/>
  <c r="C16" i="1" l="1"/>
  <c r="D18" i="1" s="1"/>
  <c r="O22" i="1"/>
  <c r="C15" i="1"/>
  <c r="O21" i="1"/>
  <c r="O23" i="1"/>
  <c r="O24" i="1"/>
  <c r="C18" i="1" l="1"/>
  <c r="E16" i="1"/>
  <c r="E17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<sst xmlns="http://schemas.openxmlformats.org/spreadsheetml/2006/main" count="54" uniqueCount="50">
  <si>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</si>
  <si>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</si>
  <si>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</si>
  <si>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</si>
  <si>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</si>
  <si>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</si>
  <si>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</si>
  <si>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</si>
  <si>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</si>
  <si>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</si>
  <si>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</si>
  <si>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</si>
  <si>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</si>
  <si>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</si>
  <si>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</si>
  <si>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</si>
  <si>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</si>
  <si>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</si>
  <si>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</si>
  <si>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</si>
  <si>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</si>
  <si>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</si>
  <si>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</si>
  <si>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</si>
  <si>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</si>
  <si>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</si>
  <si>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</si>
  <si>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</si>
  <si>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</si>
  <si>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</si>
  <si>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</si>
  <si>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</si>
  <si>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</si>
  <si>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</si>
  <si>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</si>
  <si>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</si>
  <si>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</si>
  <si>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</si>
  <si>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5438</t>
  </si>
  <si>
    <t>I</t>
  </si>
  <si>
    <t>IBVS 5543</t>
  </si>
  <si>
    <t xml:space="preserve">E/SD:     </t>
  </si>
  <si>
    <t>BW Lib / GSC 6192-1522</t>
  </si>
  <si>
    <t>not avail.</t>
  </si>
  <si>
    <t>Add cycle</t>
  </si>
  <si>
    <t>Old Cycle</t>
  </si>
  <si>
    <t>IBVS 5690</t>
  </si>
  <si>
    <t>OEJV 0003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</si>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</sst>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Lib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-6.5519999989192002E-3</c:v>
                </c:pt>
                <c:pt idx="2">
                  <c:v>3.060000017285347E-4</c:v>
                </c:pt>
                <c:pt idx="3">
                  <c:v>0.11050000000250293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5-4912-A48C-FE691F6EA6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5-4912-A48C-FE691F6EA6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05-4912-A48C-FE691F6EA6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5-4912-A48C-FE691F6EA6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05-4912-A48C-FE691F6EA6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05-4912-A48C-FE691F6EA6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4.0000000000000001E-3</c:v>
                  </c:pt>
                  <c:pt idx="2">
                    <c:v>3.0000000000000001E-3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05-4912-A48C-FE691F6EA6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798</c:v>
                </c:pt>
                <c:pt idx="3">
                  <c:v>872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-2.3159421380891552E-3</c:v>
                </c:pt>
                <c:pt idx="1">
                  <c:v>-2.0879376168053219E-3</c:v>
                </c:pt>
                <c:pt idx="2">
                  <c:v>-1.842120242296189E-3</c:v>
                </c:pt>
                <c:pt idx="3">
                  <c:v>-1.798181871007117E-3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05-4912-A48C-FE691F6EA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78800"/>
        <c:axId val="1"/>
      </c:scatterChart>
      <c:valAx>
        <c:axId val="71437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378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7DD223-3617-D223-70E7-B0973FE09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ht="12.95" customHeight="1" x14ac:dyDescent="0.2">
      <c r="A2" t="s">
        <v>24</v>
      </c>
      <c r="B2" s="34" t="s">
        <v>41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 t="s">
        <v>43</v>
      </c>
      <c r="D4" s="9" t="s">
        <v>43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52702.612999999998</v>
      </c>
    </row>
    <row r="8" spans="1:7" ht="12.95" customHeight="1" x14ac:dyDescent="0.2">
      <c r="A8" t="s">
        <v>3</v>
      </c>
      <c r="C8" s="39">
        <v>0.93235299999999999</v>
      </c>
      <c r="D8" s="40" t="s">
        <v>49</v>
      </c>
    </row>
    <row r="9" spans="1:7" ht="12.95" customHeight="1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7" ht="12.95" customHeight="1" x14ac:dyDescent="0.2">
      <c r="A11" s="12" t="s">
        <v>15</v>
      </c>
      <c r="B11" s="12"/>
      <c r="C11" s="24">
        <f ca="1">INTERCEPT(INDIRECT($G$11):G992,INDIRECT($F$11):F992)</f>
        <v>-2.3159421380891552E-3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ht="12.95" customHeight="1" x14ac:dyDescent="0.2">
      <c r="A12" s="12" t="s">
        <v>16</v>
      </c>
      <c r="B12" s="12"/>
      <c r="C12" s="24">
        <f ca="1">SLOPE(INDIRECT($G$11):G992,INDIRECT($F$11):F992)</f>
        <v>5.9376177417664943E-7</v>
      </c>
      <c r="D12" s="3"/>
      <c r="E12" s="12"/>
    </row>
    <row r="13" spans="1:7" ht="12.95" customHeight="1" x14ac:dyDescent="0.2">
      <c r="A13" s="12" t="s">
        <v>19</v>
      </c>
      <c r="B13" s="12"/>
      <c r="C13" s="3" t="s">
        <v>13</v>
      </c>
      <c r="D13" s="16" t="s">
        <v>44</v>
      </c>
      <c r="E13" s="13">
        <v>1</v>
      </c>
    </row>
    <row r="14" spans="1:7" ht="12.95" customHeight="1" x14ac:dyDescent="0.2">
      <c r="A14" s="12"/>
      <c r="B14" s="12"/>
      <c r="C14" s="12"/>
      <c r="D14" s="16" t="s">
        <v>33</v>
      </c>
      <c r="E14" s="17">
        <f ca="1">NOW()+15018.5+$C$9/24</f>
        <v>60358.703952083328</v>
      </c>
    </row>
    <row r="15" spans="1:7" ht="12.95" customHeight="1" x14ac:dyDescent="0.2">
      <c r="A15" s="14" t="s">
        <v>17</v>
      </c>
      <c r="B15" s="12"/>
      <c r="C15" s="15">
        <f ca="1">(C7+C11)+(C8+C12)*INT(MAX(F21:F3533))</f>
        <v>53515.623017818121</v>
      </c>
      <c r="D15" s="16" t="s">
        <v>45</v>
      </c>
      <c r="E15" s="17">
        <f ca="1">ROUND(2*(E14-$C$7)/$C$8,0)/2+E13</f>
        <v>8212.5</v>
      </c>
    </row>
    <row r="16" spans="1:7" ht="12.95" customHeight="1" x14ac:dyDescent="0.2">
      <c r="A16" s="18" t="s">
        <v>4</v>
      </c>
      <c r="B16" s="12"/>
      <c r="C16" s="19">
        <f ca="1">+C8+C12</f>
        <v>0.93235359376177418</v>
      </c>
      <c r="D16" s="16" t="s">
        <v>34</v>
      </c>
      <c r="E16" s="26">
        <f ca="1">ROUND(2*(E14-$C$15)/$C$16,0)/2+E13</f>
        <v>7340.5</v>
      </c>
    </row>
    <row r="17" spans="1:17" ht="12.95" customHeight="1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20">
        <f ca="1">+$C$15+$C$16*E16-15018.5-$C$9/24</f>
        <v>45341.460406159757</v>
      </c>
    </row>
    <row r="18" spans="1:17" ht="12.95" customHeight="1" thickTop="1" thickBot="1" x14ac:dyDescent="0.25">
      <c r="A18" s="18" t="s">
        <v>5</v>
      </c>
      <c r="B18" s="12"/>
      <c r="C18" s="21">
        <f ca="1">+C15</f>
        <v>53515.623017818121</v>
      </c>
      <c r="D18" s="22">
        <f ca="1">+C16</f>
        <v>0.93235359376177418</v>
      </c>
      <c r="E18" s="23" t="s">
        <v>36</v>
      </c>
    </row>
    <row r="19" spans="1:17" ht="12.95" customHeight="1" thickTop="1" x14ac:dyDescent="0.2">
      <c r="A19" s="27" t="s">
        <v>37</v>
      </c>
      <c r="E19" s="28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ht="12.95" customHeight="1" x14ac:dyDescent="0.2">
      <c r="A21" s="29" t="s">
        <v>38</v>
      </c>
      <c r="B21" s="30" t="s">
        <v>39</v>
      </c>
      <c r="C21" s="29">
        <v>52702.612999999998</v>
      </c>
      <c r="D21" s="29">
        <v>4.0000000000000001E-3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-2.3159421380891552E-3</v>
      </c>
      <c r="Q21" s="2">
        <f>+C21-15018.5</f>
        <v>37684.112999999998</v>
      </c>
    </row>
    <row r="22" spans="1:17" ht="12.95" customHeight="1" x14ac:dyDescent="0.2">
      <c r="A22" s="31" t="s">
        <v>40</v>
      </c>
      <c r="B22" s="32" t="s">
        <v>39</v>
      </c>
      <c r="C22" s="31">
        <v>53060.63</v>
      </c>
      <c r="D22" s="33">
        <v>4.0000000000000001E-3</v>
      </c>
      <c r="E22">
        <f>+(C22-C$7)/C$8</f>
        <v>383.99297261873971</v>
      </c>
      <c r="F22">
        <f>ROUND(2*E22,0)/2</f>
        <v>384</v>
      </c>
      <c r="G22">
        <f>+C22-(C$7+F22*C$8)</f>
        <v>-6.5519999989192002E-3</v>
      </c>
      <c r="H22">
        <f>+G22</f>
        <v>-6.5519999989192002E-3</v>
      </c>
      <c r="O22">
        <f ca="1">+C$11+C$12*$F22</f>
        <v>-2.0879376168053219E-3</v>
      </c>
      <c r="Q22" s="2">
        <f>+C22-15018.5</f>
        <v>38042.129999999997</v>
      </c>
    </row>
    <row r="23" spans="1:17" ht="12.95" customHeight="1" x14ac:dyDescent="0.2">
      <c r="A23" s="35" t="s">
        <v>47</v>
      </c>
      <c r="B23" s="36" t="s">
        <v>39</v>
      </c>
      <c r="C23" s="35">
        <v>53446.631000000001</v>
      </c>
      <c r="D23" s="35">
        <v>3.0000000000000001E-3</v>
      </c>
      <c r="E23">
        <f>+(C23-C$7)/C$8</f>
        <v>798.00032820187596</v>
      </c>
      <c r="F23">
        <f>ROUND(2*E23,0)/2</f>
        <v>798</v>
      </c>
      <c r="G23">
        <f>+C23-(C$7+F23*C$8)</f>
        <v>3.060000017285347E-4</v>
      </c>
      <c r="H23">
        <f>+G23</f>
        <v>3.060000017285347E-4</v>
      </c>
      <c r="O23">
        <f ca="1">+C$11+C$12*$F23</f>
        <v>-1.842120242296189E-3</v>
      </c>
      <c r="Q23" s="2">
        <f>+C23-15018.5</f>
        <v>38428.131000000001</v>
      </c>
    </row>
    <row r="24" spans="1:17" ht="12.95" customHeight="1" x14ac:dyDescent="0.2">
      <c r="A24" s="35" t="s">
        <v>46</v>
      </c>
      <c r="B24" s="36" t="s">
        <v>39</v>
      </c>
      <c r="C24" s="35">
        <v>53515.7327</v>
      </c>
      <c r="D24" s="35">
        <v>2.9999999999999997E-4</v>
      </c>
      <c r="E24">
        <f>+(C24-C$7)/C$8</f>
        <v>872.11571153844409</v>
      </c>
      <c r="F24">
        <f>ROUND(2*E24,0)/2</f>
        <v>872</v>
      </c>
      <c r="H24" s="37">
        <v>0.11050000000250293</v>
      </c>
      <c r="O24">
        <f ca="1">+C$11+C$12*$F24</f>
        <v>-1.798181871007117E-3</v>
      </c>
      <c r="Q24" s="2">
        <f>+C24-15018.5</f>
        <v>38497.2327</v>
      </c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ht="12.95" customHeight="1" x14ac:dyDescent="0.2">
      <c r="C30" s="10"/>
      <c r="D30" s="10"/>
      <c r="Q30" s="2"/>
    </row>
    <row r="31" spans="1:17" ht="12.95" customHeight="1" x14ac:dyDescent="0.2">
      <c r="C31" s="10"/>
      <c r="D31" s="10"/>
      <c r="Q31" s="2"/>
    </row>
    <row r="32" spans="1:17" ht="12.95" customHeight="1" x14ac:dyDescent="0.2">
      <c r="C32" s="10"/>
      <c r="D32" s="10"/>
      <c r="Q32" s="2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2024-02-18T03:53:41Z</dcterms:modified>
</cp:coreProperties>
</file>