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39BD328-F1C4-40E3-8A36-7462398C900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E22" i="1"/>
  <c r="F22" i="1"/>
  <c r="G22" i="1"/>
  <c r="I22" i="1" s="1"/>
  <c r="Q22" i="1"/>
  <c r="G11" i="1"/>
  <c r="F11" i="1"/>
  <c r="E21" i="1"/>
  <c r="F21" i="1" s="1"/>
  <c r="E14" i="1"/>
  <c r="E15" i="1" s="1"/>
  <c r="C17" i="1"/>
  <c r="G21" i="1" l="1"/>
  <c r="Q21" i="1"/>
  <c r="C12" i="1"/>
  <c r="C11" i="1"/>
  <c r="C16" i="1" l="1"/>
  <c r="D18" i="1" s="1"/>
  <c r="H21" i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<sst xmlns="http://schemas.openxmlformats.org/spreadsheetml/2006/main" count="52" uniqueCount="50">
  <si>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</si>
  <si>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</si>
  <si>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</si>
  <si>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</si>
  <si>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</si>
  <si>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</si>
  <si>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</si>
  <si>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</si>
  <si>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</si>
  <si>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</si>
  <si>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</si>
  <si>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</si>
  <si>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</si>
  <si>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</si>
  <si>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</si>
  <si>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</si>
  <si>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</si>
  <si>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</si>
  <si>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</si>
  <si>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</si>
  <si>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</si>
  <si>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</si>
  <si>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</si>
  <si>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</si>
  <si>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</si>
  <si>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</si>
  <si>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</si>
  <si>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</si>
  <si>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</si>
  <si>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</si>
  <si>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</si>
  <si>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</si>
  <si>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</si>
  <si>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</si>
  <si>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</si>
  <si>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</si>
  <si>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</si>
  <si>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</si>
  <si>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</si>
  <si>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</si>
  <si>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GY Lib</t>
  </si>
  <si>
    <t>GY Lib / GSC 6763-1830</t>
  </si>
  <si>
    <t>G6763-1830</t>
  </si>
  <si>
    <t>EB:</t>
  </si>
  <si>
    <t>Kreiner</t>
  </si>
  <si>
    <t>IBVS 5690</t>
  </si>
  <si>
    <t>I</t>
  </si>
  <si>
    <t>not avail.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</si>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</sst>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GY Lib - O-C Diagr.</a:t>
            </a:r>
          </a:p>
        </c:rich>
      </c:tx>
      <c:layout>
        <c:manualLayout>
          <c:xMode val="edge"/>
          <c:yMode val="edge"/>
          <c:x val="0.3909774436090225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90225563909774"/>
          <c:y val="0.14117667333506626"/>
          <c:w val="0.79699248120300747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83-4725-8E18-BF719888C7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7.7028500003507361E-2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83-4725-8E18-BF719888C7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83-4725-8E18-BF719888C7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83-4725-8E18-BF719888C7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83-4725-8E18-BF719888C7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83-4725-8E18-BF719888C7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83-4725-8E18-BF719888C7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7.7028500003507361E-2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83-4725-8E18-BF719888C7D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83-4725-8E18-BF719888C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858168"/>
        <c:axId val="1"/>
      </c:scatterChart>
      <c:valAx>
        <c:axId val="714858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84962406015036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858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451127819548873"/>
          <c:y val="0.92353064690443099"/>
          <c:w val="0.75338345864661649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16</xdr:col>
      <xdr:colOff>323850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8F8D840-B32F-C925-B3A6-BA896B09D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" t="s">
        <v>40</v>
      </c>
      <c r="F1" t="s">
        <v>42</v>
      </c>
    </row>
    <row r="2" spans="1:7" s="6" customFormat="1" ht="12.95" customHeight="1" x14ac:dyDescent="0.2">
      <c r="A2" s="6" t="s">
        <v>24</v>
      </c>
      <c r="B2" s="6" t="s">
        <v>43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Bot="1" x14ac:dyDescent="0.25">
      <c r="A4" s="8" t="s">
        <v>0</v>
      </c>
      <c r="C4" s="9" t="s">
        <v>47</v>
      </c>
      <c r="D4" s="10" t="s">
        <v>47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1">
        <v>52500.343000000001</v>
      </c>
      <c r="D7" s="12" t="s">
        <v>49</v>
      </c>
    </row>
    <row r="8" spans="1:7" s="6" customFormat="1" ht="12.95" customHeight="1" x14ac:dyDescent="0.2">
      <c r="A8" s="6" t="s">
        <v>3</v>
      </c>
      <c r="C8" s="31">
        <v>0.35076099999999999</v>
      </c>
      <c r="D8" s="12" t="s">
        <v>49</v>
      </c>
    </row>
    <row r="9" spans="1:7" s="6" customFormat="1" ht="12.95" customHeight="1" x14ac:dyDescent="0.2">
      <c r="A9" s="13" t="s">
        <v>30</v>
      </c>
      <c r="C9" s="14">
        <v>-9.5</v>
      </c>
      <c r="D9" s="6" t="s">
        <v>31</v>
      </c>
    </row>
    <row r="10" spans="1:7" s="6" customFormat="1" ht="12.95" customHeight="1" thickBot="1" x14ac:dyDescent="0.25">
      <c r="C10" s="15" t="s">
        <v>20</v>
      </c>
      <c r="D10" s="15" t="s">
        <v>21</v>
      </c>
    </row>
    <row r="11" spans="1:7" s="6" customFormat="1" ht="12.95" customHeight="1" x14ac:dyDescent="0.2">
      <c r="A11" s="6" t="s">
        <v>15</v>
      </c>
      <c r="C11" s="16">
        <f ca="1">INTERCEPT(INDIRECT($G$11):G992,INDIRECT($F$11):F992)</f>
        <v>0</v>
      </c>
      <c r="D11" s="7"/>
      <c r="F11" s="17" t="str">
        <f>"F"&amp;E19</f>
        <v>F21</v>
      </c>
      <c r="G11" s="16" t="str">
        <f>"G"&amp;E19</f>
        <v>G21</v>
      </c>
    </row>
    <row r="12" spans="1:7" s="6" customFormat="1" ht="12.95" customHeight="1" x14ac:dyDescent="0.2">
      <c r="A12" s="6" t="s">
        <v>16</v>
      </c>
      <c r="C12" s="16">
        <f ca="1">SLOPE(INDIRECT($G$11):G992,INDIRECT($F$11):F992)</f>
        <v>2.6276138496847129E-5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2" t="s">
        <v>38</v>
      </c>
      <c r="E13" s="14">
        <v>1</v>
      </c>
    </row>
    <row r="14" spans="1:7" s="6" customFormat="1" ht="12.95" customHeight="1" x14ac:dyDescent="0.2">
      <c r="D14" s="12" t="s">
        <v>32</v>
      </c>
      <c r="E14" s="18">
        <f ca="1">NOW()+15018.5+$C$9/24</f>
        <v>60358.725341319441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53528.500506361932</v>
      </c>
      <c r="D15" s="12" t="s">
        <v>39</v>
      </c>
      <c r="E15" s="18">
        <f ca="1">ROUND(2*(E14-$C$7)/$C$8,0)/2+E13</f>
        <v>22405</v>
      </c>
    </row>
    <row r="16" spans="1:7" s="6" customFormat="1" ht="12.95" customHeight="1" x14ac:dyDescent="0.2">
      <c r="A16" s="8" t="s">
        <v>4</v>
      </c>
      <c r="C16" s="21">
        <f ca="1">+C8+C12</f>
        <v>0.35078727613849686</v>
      </c>
      <c r="D16" s="12" t="s">
        <v>33</v>
      </c>
      <c r="E16" s="16">
        <f ca="1">ROUND(2*(E14-$C$15)/$C$16,0)/2+E13</f>
        <v>19472</v>
      </c>
    </row>
    <row r="17" spans="1:18" s="6" customFormat="1" ht="12.95" customHeight="1" thickBot="1" x14ac:dyDescent="0.25">
      <c r="A17" s="12" t="s">
        <v>29</v>
      </c>
      <c r="C17" s="6">
        <f>COUNT(C21:C2191)</f>
        <v>2</v>
      </c>
      <c r="D17" s="12" t="s">
        <v>34</v>
      </c>
      <c r="E17" s="22">
        <f ca="1">+$C$15+$C$16*E16-15018.5-$C$9/24</f>
        <v>45340.926180664079</v>
      </c>
    </row>
    <row r="18" spans="1:18" s="6" customFormat="1" ht="12.95" customHeight="1" thickTop="1" thickBot="1" x14ac:dyDescent="0.25">
      <c r="A18" s="8" t="s">
        <v>5</v>
      </c>
      <c r="C18" s="23">
        <f ca="1">+C15</f>
        <v>53528.500506361932</v>
      </c>
      <c r="D18" s="24">
        <f ca="1">+C16</f>
        <v>0.35078727613849686</v>
      </c>
      <c r="E18" s="25" t="s">
        <v>35</v>
      </c>
    </row>
    <row r="19" spans="1:18" s="6" customFormat="1" ht="12.95" customHeight="1" thickTop="1" x14ac:dyDescent="0.2">
      <c r="A19" s="3" t="s">
        <v>36</v>
      </c>
      <c r="E19" s="26">
        <v>21</v>
      </c>
    </row>
    <row r="20" spans="1:18" s="6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7" t="s">
        <v>44</v>
      </c>
      <c r="I20" s="27" t="s">
        <v>48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5" t="s">
        <v>14</v>
      </c>
      <c r="R20" s="29" t="s">
        <v>37</v>
      </c>
    </row>
    <row r="21" spans="1:18" s="6" customFormat="1" ht="12.95" customHeight="1" x14ac:dyDescent="0.2">
      <c r="A21" s="12" t="str">
        <f>$D$7</f>
        <v>VSX</v>
      </c>
      <c r="C21" s="11">
        <f>$C$7</f>
        <v>52500.343000000001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0">
        <f>+C21-15018.5</f>
        <v>37481.843000000001</v>
      </c>
    </row>
    <row r="22" spans="1:18" s="6" customFormat="1" ht="12.95" customHeight="1" x14ac:dyDescent="0.2">
      <c r="A22" s="4" t="s">
        <v>45</v>
      </c>
      <c r="B22" s="4" t="s">
        <v>46</v>
      </c>
      <c r="C22" s="5">
        <v>53528.675900000002</v>
      </c>
      <c r="D22" s="4">
        <v>2.0000000000000001E-4</v>
      </c>
      <c r="E22" s="6">
        <f>+(C22-C$7)/C$8</f>
        <v>2931.7196039468508</v>
      </c>
      <c r="F22" s="6">
        <f>ROUND(2*E22,0)/2</f>
        <v>2931.5</v>
      </c>
      <c r="G22" s="6">
        <f>+C22-(C$7+F22*C$8)</f>
        <v>7.7028500003507361E-2</v>
      </c>
      <c r="I22" s="6">
        <f>+G22</f>
        <v>7.7028500003507361E-2</v>
      </c>
      <c r="O22" s="6">
        <f ca="1">+C$11+C$12*$F22</f>
        <v>7.7028500003507361E-2</v>
      </c>
      <c r="Q22" s="30">
        <f>+C22-15018.5</f>
        <v>38510.175900000002</v>
      </c>
    </row>
    <row r="23" spans="1:18" s="6" customFormat="1" ht="12.95" customHeight="1" x14ac:dyDescent="0.2">
      <c r="C23" s="11"/>
      <c r="D23" s="11"/>
      <c r="Q23" s="30"/>
    </row>
    <row r="24" spans="1:18" s="6" customFormat="1" ht="12.95" customHeight="1" x14ac:dyDescent="0.2">
      <c r="C24" s="11"/>
      <c r="D24" s="11"/>
      <c r="Q24" s="30"/>
    </row>
    <row r="25" spans="1:18" s="6" customFormat="1" ht="12.95" customHeight="1" x14ac:dyDescent="0.2">
      <c r="C25" s="11"/>
      <c r="D25" s="11"/>
      <c r="Q25" s="30"/>
    </row>
    <row r="26" spans="1:18" s="6" customFormat="1" ht="12.95" customHeight="1" x14ac:dyDescent="0.2">
      <c r="C26" s="11"/>
      <c r="D26" s="11"/>
      <c r="Q26" s="30"/>
    </row>
    <row r="27" spans="1:18" s="6" customFormat="1" ht="12.95" customHeight="1" x14ac:dyDescent="0.2">
      <c r="C27" s="11"/>
      <c r="D27" s="11"/>
      <c r="Q27" s="30"/>
    </row>
    <row r="28" spans="1:18" s="6" customFormat="1" ht="12.95" customHeight="1" x14ac:dyDescent="0.2">
      <c r="C28" s="11"/>
      <c r="D28" s="11"/>
      <c r="Q28" s="30"/>
    </row>
    <row r="29" spans="1:18" s="6" customFormat="1" ht="12.95" customHeight="1" x14ac:dyDescent="0.2">
      <c r="C29" s="11"/>
      <c r="D29" s="11"/>
      <c r="Q29" s="30"/>
    </row>
    <row r="30" spans="1:18" s="6" customFormat="1" ht="12.95" customHeight="1" x14ac:dyDescent="0.2">
      <c r="C30" s="11"/>
      <c r="D30" s="11"/>
      <c r="Q30" s="30"/>
    </row>
    <row r="31" spans="1:18" s="6" customFormat="1" ht="12.95" customHeight="1" x14ac:dyDescent="0.2">
      <c r="C31" s="11"/>
      <c r="D31" s="11"/>
      <c r="Q31" s="30"/>
    </row>
    <row r="32" spans="1:18" s="6" customFormat="1" ht="12.95" customHeight="1" x14ac:dyDescent="0.2">
      <c r="C32" s="11"/>
      <c r="D32" s="11"/>
      <c r="Q32" s="30"/>
    </row>
    <row r="33" spans="3:17" s="6" customFormat="1" ht="12.95" customHeight="1" x14ac:dyDescent="0.2">
      <c r="C33" s="11"/>
      <c r="D33" s="11"/>
      <c r="Q33" s="30"/>
    </row>
    <row r="34" spans="3:17" s="6" customFormat="1" ht="12.95" customHeight="1" x14ac:dyDescent="0.2">
      <c r="C34" s="11"/>
      <c r="D34" s="11"/>
    </row>
    <row r="35" spans="3:17" s="6" customFormat="1" ht="12.95" customHeight="1" x14ac:dyDescent="0.2">
      <c r="C35" s="11"/>
      <c r="D35" s="11"/>
    </row>
    <row r="36" spans="3:17" s="6" customFormat="1" ht="12.95" customHeight="1" x14ac:dyDescent="0.2">
      <c r="C36" s="11"/>
      <c r="D36" s="11"/>
    </row>
    <row r="37" spans="3:17" s="6" customFormat="1" ht="12.95" customHeight="1" x14ac:dyDescent="0.2">
      <c r="C37" s="11"/>
      <c r="D37" s="11"/>
    </row>
    <row r="38" spans="3:17" s="6" customFormat="1" ht="12.95" customHeight="1" x14ac:dyDescent="0.2">
      <c r="C38" s="11"/>
      <c r="D38" s="11"/>
    </row>
    <row r="39" spans="3:17" s="6" customFormat="1" ht="12.95" customHeight="1" x14ac:dyDescent="0.2">
      <c r="C39" s="11"/>
      <c r="D39" s="11"/>
    </row>
    <row r="40" spans="3:17" s="6" customFormat="1" ht="12.95" customHeight="1" x14ac:dyDescent="0.2">
      <c r="C40" s="11"/>
      <c r="D40" s="11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2024-02-18T04:24:29Z</dcterms:modified>
</cp:coreProperties>
</file>