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17489E-AFBE-4FB7-AFD1-869D54D765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Q23" i="1"/>
  <c r="E22" i="1"/>
  <c r="F22" i="1"/>
  <c r="F11" i="1"/>
  <c r="Q22" i="1"/>
  <c r="G11" i="1"/>
  <c r="E14" i="1"/>
  <c r="E15" i="1" s="1"/>
  <c r="C21" i="1"/>
  <c r="Q21" i="1"/>
  <c r="C7" i="1"/>
  <c r="G23" i="1"/>
  <c r="I23" i="1"/>
  <c r="C8" i="1"/>
  <c r="G21" i="1"/>
  <c r="C17" i="1"/>
  <c r="E21" i="1"/>
  <c r="F21" i="1"/>
  <c r="G22" i="1"/>
  <c r="I22" i="1"/>
  <c r="H21" i="1"/>
  <c r="C11" i="1"/>
  <c r="C12" i="1" l="1"/>
  <c r="C16" i="1" l="1"/>
  <c r="D18" i="1" s="1"/>
  <c r="O21" i="1"/>
  <c r="O23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<sst xmlns="http://schemas.openxmlformats.org/spreadsheetml/2006/main" count="58" uniqueCount="49">
  <si>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</si>
  <si>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</si>
  <si>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</si>
  <si>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</si>
  <si>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</si>
  <si>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</si>
  <si>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</si>
  <si>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</si>
  <si>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</si>
  <si>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</si>
  <si>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</si>
  <si>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</si>
  <si>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</si>
  <si>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</si>
  <si>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</si>
  <si>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</si>
  <si>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</si>
  <si>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</si>
  <si>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</si>
  <si>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</si>
  <si>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</si>
  <si>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</si>
  <si>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</si>
  <si>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</si>
  <si>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</si>
  <si>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</si>
  <si>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</si>
  <si>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</si>
  <si>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</si>
  <si>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</si>
  <si>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</si>
  <si>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</si>
  <si>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</si>
  <si>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</si>
  <si>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</si>
  <si>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</si>
  <si>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5557 Eph.</t>
  </si>
  <si>
    <t>IBVS 5557</t>
  </si>
  <si>
    <t>Lib</t>
  </si>
  <si>
    <t xml:space="preserve">IV Lib  / GSC 6189-1763 </t>
  </si>
  <si>
    <t>Lib_IV.xls</t>
  </si>
  <si>
    <t>EA/GS</t>
  </si>
  <si>
    <t>Add cycle</t>
  </si>
  <si>
    <t>Old Cycle</t>
  </si>
  <si>
    <t>IBVS 6007</t>
  </si>
  <si>
    <t>I</t>
  </si>
  <si>
    <t>IBVS 6114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</si>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</sst>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Lib - O-C Diagr.</a:t>
            </a:r>
          </a:p>
        </c:rich>
      </c:tx>
      <c:layout>
        <c:manualLayout>
          <c:xMode val="edge"/>
          <c:yMode val="edge"/>
          <c:x val="0.3954887218045112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A-493F-986F-2E44E4329D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7.5629999999364372E-2</c:v>
                </c:pt>
                <c:pt idx="2">
                  <c:v>0.14719000000332016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EA-493F-986F-2E44E4329D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EA-493F-986F-2E44E4329D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EA-493F-986F-2E44E4329D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EA-493F-986F-2E44E4329D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EA-493F-986F-2E44E4329D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7.6999999999999996E-4</c:v>
                  </c:pt>
                  <c:pt idx="2">
                    <c:v>3.4499999999999999E-3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EA-493F-986F-2E44E4329D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663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-5.3538890436926473E-3</c:v>
                </c:pt>
                <c:pt idx="1">
                  <c:v>9.6758740689651415E-2</c:v>
                </c:pt>
                <c:pt idx="2">
                  <c:v>0.13141514835672574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EA-493F-986F-2E44E4329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34048"/>
        <c:axId val="1"/>
      </c:scatterChart>
      <c:valAx>
        <c:axId val="66923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234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C07D41-3963-3649-BED0-1A8541D93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31"/>
      <c r="F1" s="31" t="s">
        <v>40</v>
      </c>
      <c r="G1" s="32" t="s">
        <v>41</v>
      </c>
      <c r="H1" s="30" t="s">
        <v>36</v>
      </c>
      <c r="I1" s="32">
        <v>51932.9</v>
      </c>
      <c r="J1" s="32">
        <v>6.8616999999999999</v>
      </c>
      <c r="K1" s="32" t="s">
        <v>37</v>
      </c>
      <c r="L1" s="32" t="s">
        <v>38</v>
      </c>
    </row>
    <row r="2" spans="1:12" ht="12.95" customHeight="1" x14ac:dyDescent="0.2">
      <c r="A2" t="s">
        <v>23</v>
      </c>
      <c r="B2" t="s">
        <v>41</v>
      </c>
      <c r="D2" s="9" t="s">
        <v>38</v>
      </c>
      <c r="E2" t="s">
        <v>40</v>
      </c>
    </row>
    <row r="3" spans="1:12" ht="12.95" customHeight="1" thickBot="1" x14ac:dyDescent="0.25"/>
    <row r="4" spans="1:12" ht="12.95" customHeight="1" thickTop="1" thickBot="1" x14ac:dyDescent="0.25">
      <c r="A4" s="29" t="s">
        <v>36</v>
      </c>
      <c r="C4" s="7">
        <v>51932.9</v>
      </c>
      <c r="D4" s="8">
        <v>6.8616999999999999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f>+C4</f>
        <v>51932.9</v>
      </c>
      <c r="D7" s="37" t="s">
        <v>48</v>
      </c>
    </row>
    <row r="8" spans="1:12" ht="12.95" customHeight="1" x14ac:dyDescent="0.2">
      <c r="A8" t="s">
        <v>2</v>
      </c>
      <c r="C8">
        <f>+D4</f>
        <v>6.8616999999999999</v>
      </c>
      <c r="D8" s="37" t="s">
        <v>48</v>
      </c>
    </row>
    <row r="9" spans="1:12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2" ht="12.95" customHeight="1" x14ac:dyDescent="0.2">
      <c r="A11" s="11" t="s">
        <v>14</v>
      </c>
      <c r="B11" s="11"/>
      <c r="C11" s="24">
        <f ca="1">INTERCEPT(INDIRECT($G$11):G992,INDIRECT($F$11):F992)</f>
        <v>-5.3538890436926473E-3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ht="12.95" customHeight="1" x14ac:dyDescent="0.2">
      <c r="A12" s="11" t="s">
        <v>15</v>
      </c>
      <c r="B12" s="11"/>
      <c r="C12" s="24">
        <f ca="1">SLOPE(INDIRECT($G$11):G992,INDIRECT($F$11):F992)</f>
        <v>2.0628814087544255E-4</v>
      </c>
      <c r="D12" s="13"/>
      <c r="E12" s="11"/>
    </row>
    <row r="13" spans="1:12" ht="12.95" customHeight="1" x14ac:dyDescent="0.2">
      <c r="A13" s="11" t="s">
        <v>18</v>
      </c>
      <c r="B13" s="11"/>
      <c r="C13" s="13" t="s">
        <v>12</v>
      </c>
      <c r="D13" s="16" t="s">
        <v>42</v>
      </c>
      <c r="E13" s="12">
        <v>1</v>
      </c>
    </row>
    <row r="14" spans="1:12" ht="12.95" customHeight="1" x14ac:dyDescent="0.2">
      <c r="A14" s="11"/>
      <c r="B14" s="11"/>
      <c r="C14" s="11"/>
      <c r="D14" s="16" t="s">
        <v>31</v>
      </c>
      <c r="E14" s="17">
        <f ca="1">NOW()+15018.5+$C$9/24</f>
        <v>60358.73138518518</v>
      </c>
    </row>
    <row r="15" spans="1:12" ht="12.95" customHeight="1" x14ac:dyDescent="0.2">
      <c r="A15" s="14" t="s">
        <v>16</v>
      </c>
      <c r="B15" s="11"/>
      <c r="C15" s="15">
        <f ca="1">(C7+C11)+(C8+C12)*INT(MAX(F21:F3533))</f>
        <v>56482.33851514836</v>
      </c>
      <c r="D15" s="16" t="s">
        <v>43</v>
      </c>
      <c r="E15" s="17">
        <f ca="1">ROUND(2*(E14-$C$7)/$C$8,0)/2+E13</f>
        <v>1229</v>
      </c>
    </row>
    <row r="16" spans="1:12" ht="12.95" customHeight="1" x14ac:dyDescent="0.2">
      <c r="A16" s="18" t="s">
        <v>3</v>
      </c>
      <c r="B16" s="11"/>
      <c r="C16" s="19">
        <f ca="1">+C8+C12</f>
        <v>6.861906288140875</v>
      </c>
      <c r="D16" s="16" t="s">
        <v>32</v>
      </c>
      <c r="E16" s="26">
        <f ca="1">ROUND(2*(E14-$C$15)/$C$16,0)/2+E13</f>
        <v>566</v>
      </c>
    </row>
    <row r="17" spans="1:17" ht="12.95" customHeight="1" thickBot="1" x14ac:dyDescent="0.25">
      <c r="A17" s="16" t="s">
        <v>28</v>
      </c>
      <c r="B17" s="11"/>
      <c r="C17" s="11">
        <f>COUNT(C21:C2191)</f>
        <v>3</v>
      </c>
      <c r="D17" s="16" t="s">
        <v>33</v>
      </c>
      <c r="E17" s="20">
        <f ca="1">+$C$15+$C$16*E16-15018.5-$C$9/24</f>
        <v>45348.07330756943</v>
      </c>
    </row>
    <row r="18" spans="1:17" ht="12.95" customHeight="1" thickTop="1" thickBot="1" x14ac:dyDescent="0.25">
      <c r="A18" s="18" t="s">
        <v>4</v>
      </c>
      <c r="B18" s="11"/>
      <c r="C18" s="21">
        <f ca="1">+C15</f>
        <v>56482.33851514836</v>
      </c>
      <c r="D18" s="22">
        <f ca="1">+C16</f>
        <v>6.861906288140875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48</v>
      </c>
      <c r="I20" s="6" t="s">
        <v>47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ht="12.95" customHeight="1" x14ac:dyDescent="0.2">
      <c r="A21" s="37" t="s">
        <v>48</v>
      </c>
      <c r="C21" s="9">
        <f>+$C$4</f>
        <v>51932.9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-5.3538890436926473E-3</v>
      </c>
      <c r="Q21" s="2">
        <f>+C21-15018.5</f>
        <v>36914.400000000001</v>
      </c>
    </row>
    <row r="22" spans="1:17" ht="12.95" customHeight="1" x14ac:dyDescent="0.2">
      <c r="A22" s="33" t="s">
        <v>44</v>
      </c>
      <c r="B22" s="34" t="s">
        <v>45</v>
      </c>
      <c r="C22" s="33">
        <v>55329.51713</v>
      </c>
      <c r="D22" s="33">
        <v>7.6999999999999996E-4</v>
      </c>
      <c r="E22">
        <f>+(C22-C$7)/C$8</f>
        <v>495.01102204992912</v>
      </c>
      <c r="F22">
        <f>ROUND(2*E22,0)/2</f>
        <v>495</v>
      </c>
      <c r="G22">
        <f>+C22-(C$7+F22*C$8)</f>
        <v>7.5629999999364372E-2</v>
      </c>
      <c r="I22">
        <f>+G22</f>
        <v>7.5629999999364372E-2</v>
      </c>
      <c r="O22">
        <f ca="1">+C$11+C$12*$F22</f>
        <v>9.6758740689651415E-2</v>
      </c>
      <c r="Q22" s="2">
        <f>+C22-15018.5</f>
        <v>40311.01713</v>
      </c>
    </row>
    <row r="23" spans="1:17" ht="12.95" customHeight="1" x14ac:dyDescent="0.2">
      <c r="A23" s="35" t="s">
        <v>46</v>
      </c>
      <c r="B23" s="36" t="s">
        <v>45</v>
      </c>
      <c r="C23" s="35">
        <v>56482.354290000003</v>
      </c>
      <c r="D23" s="35">
        <v>3.4499999999999999E-3</v>
      </c>
      <c r="E23">
        <f>+(C23-C$7)/C$8</f>
        <v>663.02145095238814</v>
      </c>
      <c r="F23">
        <f>ROUND(2*E23,0)/2</f>
        <v>663</v>
      </c>
      <c r="G23">
        <f>+C23-(C$7+F23*C$8)</f>
        <v>0.14719000000332016</v>
      </c>
      <c r="I23">
        <f>+G23</f>
        <v>0.14719000000332016</v>
      </c>
      <c r="O23">
        <f ca="1">+C$11+C$12*$F23</f>
        <v>0.13141514835672574</v>
      </c>
      <c r="Q23" s="2">
        <f>+C23-15018.5</f>
        <v>41463.854290000003</v>
      </c>
    </row>
    <row r="24" spans="1:17" ht="12.95" customHeight="1" x14ac:dyDescent="0.2">
      <c r="Q24" s="2"/>
    </row>
    <row r="25" spans="1:17" ht="12.95" customHeight="1" x14ac:dyDescent="0.2">
      <c r="C25" s="9"/>
      <c r="D25" s="9"/>
      <c r="Q25" s="2"/>
    </row>
    <row r="26" spans="1:17" ht="12.95" customHeight="1" x14ac:dyDescent="0.2">
      <c r="C26" s="9"/>
      <c r="D26" s="9"/>
      <c r="Q26" s="2"/>
    </row>
    <row r="27" spans="1:17" ht="12.95" customHeight="1" x14ac:dyDescent="0.2">
      <c r="C27" s="9"/>
      <c r="D27" s="9"/>
      <c r="Q27" s="2"/>
    </row>
    <row r="28" spans="1:17" ht="12.95" customHeight="1" x14ac:dyDescent="0.2">
      <c r="C28" s="9"/>
      <c r="D28" s="9"/>
      <c r="Q28" s="2"/>
    </row>
    <row r="29" spans="1:17" ht="12.95" customHeight="1" x14ac:dyDescent="0.2">
      <c r="C29" s="9"/>
      <c r="D29" s="9"/>
      <c r="Q29" s="2"/>
    </row>
    <row r="30" spans="1:17" ht="12.95" customHeight="1" x14ac:dyDescent="0.2">
      <c r="C30" s="9"/>
      <c r="D30" s="9"/>
      <c r="Q30" s="2"/>
    </row>
    <row r="31" spans="1:17" ht="12.95" customHeight="1" x14ac:dyDescent="0.2">
      <c r="C31" s="9"/>
      <c r="D31" s="9"/>
      <c r="Q31" s="2"/>
    </row>
    <row r="32" spans="1:17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ht="12.95" customHeight="1" x14ac:dyDescent="0.2">
      <c r="C43" s="9"/>
      <c r="D43" s="9"/>
    </row>
    <row r="44" spans="3:17" ht="12.95" customHeight="1" x14ac:dyDescent="0.2">
      <c r="C44" s="9"/>
      <c r="D44" s="9"/>
    </row>
    <row r="45" spans="3:17" ht="12.95" customHeight="1" x14ac:dyDescent="0.2">
      <c r="C45" s="9"/>
      <c r="D45" s="9"/>
    </row>
    <row r="46" spans="3:17" ht="12.95" customHeight="1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2024-02-18T04:33:11Z</dcterms:modified>
</cp:coreProperties>
</file>