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45C8906-FCC3-4ACF-B440-AC71366A0EB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A21" i="1" l="1"/>
  <c r="E24" i="1"/>
  <c r="F24" i="1"/>
  <c r="G24" i="1"/>
  <c r="I24" i="1"/>
  <c r="Q24" i="1"/>
  <c r="E21" i="1"/>
  <c r="F21" i="1"/>
  <c r="G21" i="1"/>
  <c r="H21" i="1"/>
  <c r="E22" i="1"/>
  <c r="F22" i="1"/>
  <c r="G22" i="1"/>
  <c r="I22" i="1"/>
  <c r="E23" i="1"/>
  <c r="F23" i="1"/>
  <c r="G23" i="1"/>
  <c r="I23" i="1"/>
  <c r="G11" i="1"/>
  <c r="F11" i="1"/>
  <c r="Q21" i="1"/>
  <c r="Q22" i="1"/>
  <c r="Q23" i="1"/>
  <c r="E14" i="1"/>
  <c r="E15" i="1" s="1"/>
  <c r="C17" i="1"/>
  <c r="C11" i="1"/>
  <c r="C12" i="1" l="1"/>
  <c r="C16" i="1" l="1"/>
  <c r="D18" i="1" s="1"/>
  <c r="O21" i="1"/>
  <c r="S21" i="1" s="1"/>
  <c r="O22" i="1"/>
  <c r="S22" i="1" s="1"/>
  <c r="O24" i="1"/>
  <c r="S24" i="1" s="1"/>
  <c r="C15" i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<sst xmlns="http://schemas.openxmlformats.org/spreadsheetml/2006/main" count="60" uniqueCount="55">
  <si>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</si>
  <si>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</si>
  <si>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</si>
  <si>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</si>
  <si>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</si>
  <si>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</si>
  <si>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</si>
  <si>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</si>
  <si>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</si>
  <si>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</si>
  <si>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</si>
  <si>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</si>
  <si>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</si>
  <si>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</si>
  <si>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</si>
  <si>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</si>
  <si>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</si>
  <si>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</si>
  <si>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</si>
  <si>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</si>
  <si>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</si>
  <si>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</si>
  <si>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</si>
  <si>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</si>
  <si>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</si>
  <si>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</si>
  <si>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</si>
  <si>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</si>
  <si>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</si>
  <si>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</si>
  <si>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</si>
  <si>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</si>
  <si>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</si>
  <si>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</si>
  <si>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</si>
  <si>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</si>
  <si>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</si>
  <si>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</si>
  <si>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</si>
  <si>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</si>
  <si>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</si>
  <si>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</si>
  <si>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G5572-0705</t>
  </si>
  <si>
    <t>G5572-0705_Lib.xls</t>
  </si>
  <si>
    <t>EBEW</t>
  </si>
  <si>
    <t>Lib</t>
  </si>
  <si>
    <t>VSX</t>
  </si>
  <si>
    <t>IBVS 5992</t>
  </si>
  <si>
    <t>I</t>
  </si>
  <si>
    <t>II</t>
  </si>
  <si>
    <t>IBVS 6029</t>
  </si>
  <si>
    <t>VSB 069</t>
  </si>
  <si>
    <t>Ic</t>
  </si>
  <si>
    <t>CCD</t>
  </si>
  <si>
    <t>V0369 Lib / GSC 5572-0705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</si>
</sst>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7" applyFont="1" applyAlignment="1">
      <alignment vertical="center"/>
    </xf>
    <xf numFmtId="0" fontId="15" fillId="0" borderId="0" xfId="7" applyFont="1" applyAlignment="1">
      <alignment horizontal="center" vertical="center"/>
    </xf>
    <xf numFmtId="0" fontId="15" fillId="0" borderId="0" xfId="7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7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V0369 Lib - O-C Diagr.</a:t>
            </a:r>
          </a:p>
        </c:rich>
      </c:tx>
      <c:layout>
        <c:manualLayout>
          <c:xMode val="edge"/>
          <c:yMode val="edge"/>
          <c:x val="0.34536340852130326"/>
          <c:y val="3.51904660566077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128</c:v>
                </c:pt>
                <c:pt idx="2">
                  <c:v>1018</c:v>
                </c:pt>
                <c:pt idx="3">
                  <c:v>9199.5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8A-4B2F-943E-3220824410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128</c:v>
                </c:pt>
                <c:pt idx="2">
                  <c:v>1018</c:v>
                </c:pt>
                <c:pt idx="3">
                  <c:v>9199.5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-1.3680000047315843E-3</c:v>
                </c:pt>
                <c:pt idx="2">
                  <c:v>-7.158000000345055E-3</c:v>
                </c:pt>
                <c:pt idx="3">
                  <c:v>-6.333450000238372E-2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8A-4B2F-943E-3220824410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128</c:v>
                </c:pt>
                <c:pt idx="2">
                  <c:v>1018</c:v>
                </c:pt>
                <c:pt idx="3">
                  <c:v>9199.5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8A-4B2F-943E-3220824410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128</c:v>
                </c:pt>
                <c:pt idx="2">
                  <c:v>1018</c:v>
                </c:pt>
                <c:pt idx="3">
                  <c:v>9199.5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8A-4B2F-943E-3220824410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128</c:v>
                </c:pt>
                <c:pt idx="2">
                  <c:v>1018</c:v>
                </c:pt>
                <c:pt idx="3">
                  <c:v>9199.5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8A-4B2F-943E-3220824410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128</c:v>
                </c:pt>
                <c:pt idx="2">
                  <c:v>1018</c:v>
                </c:pt>
                <c:pt idx="3">
                  <c:v>9199.5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8A-4B2F-943E-3220824410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128</c:v>
                </c:pt>
                <c:pt idx="2">
                  <c:v>1018</c:v>
                </c:pt>
                <c:pt idx="3">
                  <c:v>9199.5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8A-4B2F-943E-3220824410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128</c:v>
                </c:pt>
                <c:pt idx="2">
                  <c:v>1018</c:v>
                </c:pt>
                <c:pt idx="3">
                  <c:v>9199.5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-2.2189095961133373E-4</c:v>
                </c:pt>
                <c:pt idx="1">
                  <c:v>-1.1000056790191849E-3</c:v>
                </c:pt>
                <c:pt idx="2">
                  <c:v>-7.205647087401899E-3</c:v>
                </c:pt>
                <c:pt idx="3">
                  <c:v>-6.3332956281427946E-2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8A-4B2F-943E-3220824410F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128</c:v>
                </c:pt>
                <c:pt idx="2">
                  <c:v>1018</c:v>
                </c:pt>
                <c:pt idx="3">
                  <c:v>9199.5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A8A-4B2F-943E-322082441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511832"/>
        <c:axId val="1"/>
      </c:scatterChart>
      <c:valAx>
        <c:axId val="812511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511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7203007518796993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6F728515-F39C-D600-FCD3-7E30743B7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H38" sqref="H3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54</v>
      </c>
      <c r="E1" t="s">
        <v>43</v>
      </c>
    </row>
    <row r="2" spans="1:7" s="5" customFormat="1" ht="12.95" customHeight="1" x14ac:dyDescent="0.2">
      <c r="A2" s="5" t="s">
        <v>24</v>
      </c>
      <c r="B2" s="5" t="s">
        <v>44</v>
      </c>
      <c r="C2" s="6" t="s">
        <v>41</v>
      </c>
      <c r="D2" s="7" t="s">
        <v>45</v>
      </c>
      <c r="E2" s="2" t="s">
        <v>42</v>
      </c>
      <c r="F2" s="5" t="e">
        <v>#N/A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36">
        <v>55649.894200000002</v>
      </c>
      <c r="D7" s="12" t="s">
        <v>46</v>
      </c>
    </row>
    <row r="8" spans="1:7" s="5" customFormat="1" ht="12.95" customHeight="1" x14ac:dyDescent="0.2">
      <c r="A8" s="5" t="s">
        <v>3</v>
      </c>
      <c r="C8" s="36">
        <v>0.35853099999999999</v>
      </c>
      <c r="D8" s="12" t="s">
        <v>46</v>
      </c>
    </row>
    <row r="9" spans="1:7" s="5" customFormat="1" ht="12.95" customHeight="1" x14ac:dyDescent="0.2">
      <c r="A9" s="13" t="s">
        <v>30</v>
      </c>
      <c r="C9" s="14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INTERCEPT(INDIRECT($G$11):G991,INDIRECT($F$11):F991)</f>
        <v>-2.2189095961133373E-4</v>
      </c>
      <c r="D11" s="7"/>
      <c r="F11" s="17" t="str">
        <f>"F"&amp;E19</f>
        <v>F21</v>
      </c>
      <c r="G11" s="16" t="str">
        <f>"G"&amp;E19</f>
        <v>G21</v>
      </c>
    </row>
    <row r="12" spans="1:7" s="5" customFormat="1" ht="12.95" customHeight="1" x14ac:dyDescent="0.2">
      <c r="A12" s="5" t="s">
        <v>16</v>
      </c>
      <c r="C12" s="16">
        <f ca="1">SLOPE(INDIRECT($G$11):G991,INDIRECT($F$11):F991)</f>
        <v>-6.8602712453738363E-6</v>
      </c>
      <c r="D12" s="7"/>
    </row>
    <row r="13" spans="1:7" s="5" customFormat="1" ht="12.95" customHeight="1" x14ac:dyDescent="0.2">
      <c r="A13" s="5" t="s">
        <v>19</v>
      </c>
      <c r="C13" s="7" t="s">
        <v>13</v>
      </c>
      <c r="D13" s="18" t="s">
        <v>37</v>
      </c>
      <c r="E13" s="14">
        <v>1</v>
      </c>
    </row>
    <row r="14" spans="1:7" s="5" customFormat="1" ht="12.95" customHeight="1" x14ac:dyDescent="0.2">
      <c r="D14" s="18" t="s">
        <v>32</v>
      </c>
      <c r="E14" s="19">
        <f ca="1">NOW()+15018.5+$C$9/24</f>
        <v>60358.743635185179</v>
      </c>
    </row>
    <row r="15" spans="1:7" s="5" customFormat="1" ht="12.95" customHeight="1" x14ac:dyDescent="0.2">
      <c r="A15" s="20" t="s">
        <v>17</v>
      </c>
      <c r="C15" s="21">
        <f ca="1">(C7+C11)+(C8+C12)*INT(MAX(F21:F3532))</f>
        <v>58947.957539473857</v>
      </c>
      <c r="D15" s="18" t="s">
        <v>38</v>
      </c>
      <c r="E15" s="19">
        <f ca="1">ROUND(2*(E14-$C$7)/$C$8,0)/2+E13</f>
        <v>13134.5</v>
      </c>
    </row>
    <row r="16" spans="1:7" s="5" customFormat="1" ht="12.95" customHeight="1" x14ac:dyDescent="0.2">
      <c r="A16" s="8" t="s">
        <v>4</v>
      </c>
      <c r="C16" s="22">
        <f ca="1">+C8+C12</f>
        <v>0.35852413972875463</v>
      </c>
      <c r="D16" s="18" t="s">
        <v>39</v>
      </c>
      <c r="E16" s="16">
        <f ca="1">ROUND(2*(E14-$C$15)/$C$16,0)/2+E13</f>
        <v>3936</v>
      </c>
    </row>
    <row r="17" spans="1:19" s="5" customFormat="1" ht="12.95" customHeight="1" thickBot="1" x14ac:dyDescent="0.25">
      <c r="A17" s="18" t="s">
        <v>29</v>
      </c>
      <c r="C17" s="5">
        <f>COUNT(C21:C2190)</f>
        <v>4</v>
      </c>
      <c r="D17" s="18" t="s">
        <v>33</v>
      </c>
      <c r="E17" s="23">
        <f ca="1">+$C$15+$C$16*E16-15018.5-$C$9/24</f>
        <v>45341.004386779568</v>
      </c>
    </row>
    <row r="18" spans="1:19" s="5" customFormat="1" ht="12.95" customHeight="1" thickTop="1" thickBot="1" x14ac:dyDescent="0.25">
      <c r="A18" s="8" t="s">
        <v>5</v>
      </c>
      <c r="C18" s="24">
        <f ca="1">+C15</f>
        <v>58947.957539473857</v>
      </c>
      <c r="D18" s="25">
        <f ca="1">+C16</f>
        <v>0.35852413972875463</v>
      </c>
      <c r="E18" s="26" t="s">
        <v>34</v>
      </c>
    </row>
    <row r="19" spans="1:19" s="5" customFormat="1" ht="12.95" customHeight="1" thickTop="1" x14ac:dyDescent="0.2">
      <c r="A19" s="27" t="s">
        <v>35</v>
      </c>
      <c r="E19" s="28">
        <v>21</v>
      </c>
      <c r="S19" s="5">
        <f ca="1">SQRT(SUM(S21:S49)/(COUNT(S21:S49)-1))</f>
        <v>2.02755340702922E-4</v>
      </c>
    </row>
    <row r="20" spans="1:19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">
        <v>46</v>
      </c>
      <c r="I20" s="29" t="s">
        <v>53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5" t="s">
        <v>14</v>
      </c>
      <c r="R20" s="31" t="s">
        <v>36</v>
      </c>
    </row>
    <row r="21" spans="1:19" s="5" customFormat="1" ht="12.95" customHeight="1" x14ac:dyDescent="0.2">
      <c r="A21" s="3" t="str">
        <f>$D$7</f>
        <v>VSX</v>
      </c>
      <c r="B21" s="4" t="s">
        <v>48</v>
      </c>
      <c r="C21" s="3">
        <v>55649.894200000002</v>
      </c>
      <c r="D21" s="3">
        <v>2.9999999999999997E-4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-2.2189095961133373E-4</v>
      </c>
      <c r="Q21" s="32">
        <f>+C21-15018.5</f>
        <v>40631.394200000002</v>
      </c>
      <c r="S21" s="5">
        <f ca="1">+(O21-G21)^2</f>
        <v>4.9235597957238537E-8</v>
      </c>
    </row>
    <row r="22" spans="1:19" s="5" customFormat="1" ht="12.95" customHeight="1" x14ac:dyDescent="0.2">
      <c r="A22" s="3" t="s">
        <v>47</v>
      </c>
      <c r="B22" s="4" t="s">
        <v>49</v>
      </c>
      <c r="C22" s="3">
        <v>55695.784800000001</v>
      </c>
      <c r="D22" s="3">
        <v>2.9999999999999997E-4</v>
      </c>
      <c r="E22" s="5">
        <f>+(C22-C$7)/C$8</f>
        <v>127.99618443035278</v>
      </c>
      <c r="F22" s="5">
        <f>ROUND(2*E22,0)/2</f>
        <v>128</v>
      </c>
      <c r="G22" s="5">
        <f>+C22-(C$7+F22*C$8)</f>
        <v>-1.3680000047315843E-3</v>
      </c>
      <c r="I22" s="5">
        <f>+G22</f>
        <v>-1.3680000047315843E-3</v>
      </c>
      <c r="O22" s="5">
        <f ca="1">+C$11+C$12*$F22</f>
        <v>-1.1000056790191849E-3</v>
      </c>
      <c r="Q22" s="32">
        <f>+C22-15018.5</f>
        <v>40677.284800000001</v>
      </c>
      <c r="S22" s="5">
        <f ca="1">+(O22-G22)^2</f>
        <v>7.1820958614043643E-8</v>
      </c>
    </row>
    <row r="23" spans="1:19" s="5" customFormat="1" ht="12.95" customHeight="1" x14ac:dyDescent="0.2">
      <c r="A23" s="3" t="s">
        <v>50</v>
      </c>
      <c r="B23" s="4" t="s">
        <v>48</v>
      </c>
      <c r="C23" s="3">
        <v>56014.871599999999</v>
      </c>
      <c r="D23" s="3">
        <v>4.0000000000000002E-4</v>
      </c>
      <c r="E23" s="5">
        <f>+(C23-C$7)/C$8</f>
        <v>1017.980035199177</v>
      </c>
      <c r="F23" s="5">
        <f>ROUND(2*E23,0)/2</f>
        <v>1018</v>
      </c>
      <c r="G23" s="5">
        <f>+C23-(C$7+F23*C$8)</f>
        <v>-7.158000000345055E-3</v>
      </c>
      <c r="I23" s="5">
        <f>+G23</f>
        <v>-7.158000000345055E-3</v>
      </c>
      <c r="O23" s="5">
        <f ca="1">+C$11+C$12*$F23</f>
        <v>-7.205647087401899E-3</v>
      </c>
      <c r="Q23" s="32">
        <f>+C23-15018.5</f>
        <v>40996.371599999999</v>
      </c>
      <c r="S23" s="5">
        <f ca="1">+(O23-G23)^2</f>
        <v>2.2702449050024704E-9</v>
      </c>
    </row>
    <row r="24" spans="1:19" s="5" customFormat="1" ht="12.95" customHeight="1" x14ac:dyDescent="0.2">
      <c r="A24" s="33" t="s">
        <v>51</v>
      </c>
      <c r="B24" s="34" t="s">
        <v>48</v>
      </c>
      <c r="C24" s="35">
        <v>58948.1368</v>
      </c>
      <c r="D24" s="35" t="s">
        <v>52</v>
      </c>
      <c r="E24" s="5">
        <f>+(C24-C$7)/C$8</f>
        <v>9199.323350003202</v>
      </c>
      <c r="F24" s="5">
        <f>ROUND(2*E24,0)/2</f>
        <v>9199.5</v>
      </c>
      <c r="G24" s="5">
        <f>+C24-(C$7+F24*C$8)</f>
        <v>-6.333450000238372E-2</v>
      </c>
      <c r="I24" s="5">
        <f>+G24</f>
        <v>-6.333450000238372E-2</v>
      </c>
      <c r="O24" s="5">
        <f ca="1">+C$11+C$12*$F24</f>
        <v>-6.3332956281427946E-2</v>
      </c>
      <c r="Q24" s="32">
        <f>+C24-15018.5</f>
        <v>43929.6368</v>
      </c>
      <c r="S24" s="5">
        <f ca="1">+(O24-G24)^2</f>
        <v>2.3830743892955781E-12</v>
      </c>
    </row>
    <row r="25" spans="1:19" s="5" customFormat="1" ht="12.95" customHeight="1" x14ac:dyDescent="0.2">
      <c r="C25" s="11"/>
      <c r="D25" s="11"/>
      <c r="Q25" s="32"/>
    </row>
    <row r="26" spans="1:19" s="5" customFormat="1" ht="12.95" customHeight="1" x14ac:dyDescent="0.2">
      <c r="C26" s="11"/>
      <c r="D26" s="11"/>
      <c r="Q26" s="32"/>
    </row>
    <row r="27" spans="1:19" s="5" customFormat="1" ht="12.95" customHeight="1" x14ac:dyDescent="0.2">
      <c r="C27" s="11"/>
      <c r="D27" s="11"/>
      <c r="Q27" s="32"/>
    </row>
    <row r="28" spans="1:19" s="5" customFormat="1" ht="12.95" customHeight="1" x14ac:dyDescent="0.2">
      <c r="C28" s="11"/>
      <c r="D28" s="11"/>
      <c r="Q28" s="32"/>
    </row>
    <row r="29" spans="1:19" s="5" customFormat="1" ht="12.95" customHeight="1" x14ac:dyDescent="0.2">
      <c r="C29" s="11"/>
      <c r="D29" s="11"/>
      <c r="Q29" s="32"/>
    </row>
    <row r="30" spans="1:19" s="5" customFormat="1" ht="12.95" customHeight="1" x14ac:dyDescent="0.2">
      <c r="C30" s="11"/>
      <c r="D30" s="11"/>
      <c r="Q30" s="32"/>
    </row>
    <row r="31" spans="1:19" s="5" customFormat="1" ht="12.95" customHeight="1" x14ac:dyDescent="0.2">
      <c r="C31" s="11"/>
      <c r="D31" s="11"/>
      <c r="Q31" s="32"/>
    </row>
    <row r="32" spans="1:19" s="5" customFormat="1" ht="12.95" customHeight="1" x14ac:dyDescent="0.2">
      <c r="C32" s="11"/>
      <c r="D32" s="11"/>
      <c r="Q32" s="32"/>
    </row>
    <row r="33" spans="3:4" s="5" customFormat="1" ht="12.95" customHeight="1" x14ac:dyDescent="0.2">
      <c r="C33" s="11"/>
      <c r="D33" s="11"/>
    </row>
    <row r="34" spans="3:4" s="5" customFormat="1" ht="12.95" customHeight="1" x14ac:dyDescent="0.2">
      <c r="C34" s="11"/>
      <c r="D34" s="11"/>
    </row>
    <row r="35" spans="3:4" s="5" customFormat="1" ht="12.95" customHeight="1" x14ac:dyDescent="0.2">
      <c r="C35" s="11"/>
      <c r="D35" s="11"/>
    </row>
    <row r="36" spans="3:4" s="5" customFormat="1" ht="12.95" customHeight="1" x14ac:dyDescent="0.2">
      <c r="C36" s="11"/>
      <c r="D36" s="11"/>
    </row>
    <row r="37" spans="3:4" s="5" customFormat="1" ht="12.95" customHeight="1" x14ac:dyDescent="0.2">
      <c r="C37" s="11"/>
      <c r="D37" s="11"/>
    </row>
    <row r="38" spans="3:4" s="5" customFormat="1" ht="12.95" customHeight="1" x14ac:dyDescent="0.2">
      <c r="C38" s="11"/>
      <c r="D38" s="11"/>
    </row>
    <row r="39" spans="3:4" s="5" customFormat="1" ht="12.95" customHeight="1" x14ac:dyDescent="0.2">
      <c r="C39" s="11"/>
      <c r="D39" s="11"/>
    </row>
    <row r="40" spans="3:4" s="5" customFormat="1" ht="12.95" customHeight="1" x14ac:dyDescent="0.2">
      <c r="C40" s="11"/>
      <c r="D40" s="11"/>
    </row>
    <row r="41" spans="3:4" s="5" customFormat="1" ht="12.95" customHeight="1" x14ac:dyDescent="0.2">
      <c r="C41" s="11"/>
      <c r="D41" s="11"/>
    </row>
    <row r="42" spans="3:4" s="5" customFormat="1" ht="12.95" customHeight="1" x14ac:dyDescent="0.2">
      <c r="C42" s="11"/>
      <c r="D42" s="11"/>
    </row>
    <row r="43" spans="3:4" s="5" customFormat="1" ht="12.95" customHeight="1" x14ac:dyDescent="0.2">
      <c r="C43" s="11"/>
      <c r="D43" s="11"/>
    </row>
    <row r="44" spans="3:4" s="5" customFormat="1" ht="12.95" customHeight="1" x14ac:dyDescent="0.2">
      <c r="C44" s="11"/>
      <c r="D44" s="11"/>
    </row>
    <row r="45" spans="3:4" s="5" customFormat="1" ht="12.95" customHeight="1" x14ac:dyDescent="0.2">
      <c r="C45" s="11"/>
      <c r="D45" s="11"/>
    </row>
    <row r="46" spans="3:4" s="5" customFormat="1" ht="12.95" customHeight="1" x14ac:dyDescent="0.2">
      <c r="C46" s="11"/>
      <c r="D46" s="11"/>
    </row>
    <row r="47" spans="3:4" s="5" customFormat="1" ht="12.95" customHeight="1" x14ac:dyDescent="0.2">
      <c r="C47" s="11"/>
      <c r="D47" s="11"/>
    </row>
    <row r="48" spans="3:4" s="5" customFormat="1" ht="12.95" customHeight="1" x14ac:dyDescent="0.2">
      <c r="C48" s="11"/>
      <c r="D48" s="11"/>
    </row>
    <row r="49" spans="3:4" s="5" customFormat="1" ht="12.95" customHeight="1" x14ac:dyDescent="0.2">
      <c r="C49" s="11"/>
      <c r="D49" s="11"/>
    </row>
    <row r="50" spans="3:4" s="5" customFormat="1" ht="12.95" customHeight="1" x14ac:dyDescent="0.2">
      <c r="C50" s="11"/>
      <c r="D50" s="11"/>
    </row>
    <row r="51" spans="3:4" s="5" customFormat="1" ht="12.95" customHeight="1" x14ac:dyDescent="0.2">
      <c r="C51" s="11"/>
      <c r="D51" s="11"/>
    </row>
    <row r="52" spans="3:4" s="5" customFormat="1" ht="12.95" customHeight="1" x14ac:dyDescent="0.2">
      <c r="C52" s="11"/>
      <c r="D52" s="11"/>
    </row>
    <row r="53" spans="3:4" s="5" customFormat="1" ht="12.95" customHeight="1" x14ac:dyDescent="0.2">
      <c r="C53" s="11"/>
      <c r="D53" s="11"/>
    </row>
    <row r="54" spans="3:4" s="5" customFormat="1" ht="12.95" customHeight="1" x14ac:dyDescent="0.2">
      <c r="C54" s="11"/>
      <c r="D54" s="11"/>
    </row>
    <row r="55" spans="3:4" s="5" customFormat="1" ht="12.95" customHeight="1" x14ac:dyDescent="0.2">
      <c r="C55" s="11"/>
      <c r="D55" s="11"/>
    </row>
    <row r="56" spans="3:4" s="5" customFormat="1" ht="12.95" customHeight="1" x14ac:dyDescent="0.2">
      <c r="C56" s="11"/>
      <c r="D56" s="11"/>
    </row>
    <row r="57" spans="3:4" s="5" customFormat="1" ht="12.95" customHeight="1" x14ac:dyDescent="0.2">
      <c r="C57" s="11"/>
      <c r="D57" s="11"/>
    </row>
    <row r="58" spans="3:4" s="5" customFormat="1" ht="12.95" customHeight="1" x14ac:dyDescent="0.2">
      <c r="C58" s="11"/>
      <c r="D58" s="11"/>
    </row>
    <row r="59" spans="3:4" s="5" customFormat="1" ht="12.95" customHeight="1" x14ac:dyDescent="0.2">
      <c r="C59" s="11"/>
      <c r="D59" s="11"/>
    </row>
    <row r="60" spans="3:4" s="5" customFormat="1" ht="12.95" customHeight="1" x14ac:dyDescent="0.2">
      <c r="C60" s="11"/>
      <c r="D60" s="1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</sheetData>
  <protectedRanges>
    <protectedRange sqref="A24:D24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2024-02-18T04:50:50Z</dcterms:modified>
</cp:coreProperties>
</file>