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7FDAA56-F8EB-4B44-86FF-BE9BF2AE65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2" i="1" l="1"/>
  <c r="E22" i="1" s="1"/>
  <c r="F22" i="1" s="1"/>
  <c r="G22" i="1" s="1"/>
  <c r="H22" i="1" s="1"/>
  <c r="A22" i="1"/>
  <c r="E28" i="1"/>
  <c r="F28" i="1" s="1"/>
  <c r="G28" i="1" s="1"/>
  <c r="I28" i="1" s="1"/>
  <c r="Q28" i="1"/>
  <c r="E29" i="1"/>
  <c r="F29" i="1" s="1"/>
  <c r="G29" i="1" s="1"/>
  <c r="R29" i="1" s="1"/>
  <c r="Q29" i="1"/>
  <c r="E26" i="1"/>
  <c r="F26" i="1" s="1"/>
  <c r="G26" i="1" s="1"/>
  <c r="I26" i="1" s="1"/>
  <c r="Q26" i="1"/>
  <c r="E27" i="1"/>
  <c r="F27" i="1" s="1"/>
  <c r="G27" i="1" s="1"/>
  <c r="I27" i="1" s="1"/>
  <c r="Q27" i="1"/>
  <c r="E23" i="1"/>
  <c r="F23" i="1"/>
  <c r="G23" i="1" s="1"/>
  <c r="I23" i="1" s="1"/>
  <c r="E24" i="1"/>
  <c r="F24" i="1" s="1"/>
  <c r="G24" i="1" s="1"/>
  <c r="I24" i="1" s="1"/>
  <c r="E25" i="1"/>
  <c r="F25" i="1" s="1"/>
  <c r="G25" i="1" s="1"/>
  <c r="I25" i="1" s="1"/>
  <c r="Q23" i="1"/>
  <c r="Q24" i="1"/>
  <c r="Q25" i="1"/>
  <c r="G11" i="1"/>
  <c r="F11" i="1"/>
  <c r="E21" i="1"/>
  <c r="F21" i="1" s="1"/>
  <c r="G21" i="1" s="1"/>
  <c r="H21" i="1" s="1"/>
  <c r="E14" i="1"/>
  <c r="C17" i="1"/>
  <c r="Q21" i="1"/>
  <c r="C11" i="1"/>
  <c r="Q22" i="1" l="1"/>
  <c r="E15" i="1"/>
  <c r="C12" i="1"/>
  <c r="O22" i="1" l="1"/>
  <c r="O28" i="1"/>
  <c r="O29" i="1"/>
  <c r="O27" i="1"/>
  <c r="O26" i="1"/>
  <c r="C16" i="1"/>
  <c r="D18" i="1" s="1"/>
  <c r="O25" i="1"/>
  <c r="O21" i="1"/>
  <c r="C15" i="1"/>
  <c r="O23" i="1"/>
  <c r="O24" i="1"/>
  <c r="C18" i="1" l="1"/>
  <c r="E16" i="1"/>
  <c r="E17" i="1" s="1"/>
</calcChain>
</file>

<file path=xl/sharedStrings.xml><?xml version="1.0" encoding="utf-8"?>
<sst xmlns="http://schemas.openxmlformats.org/spreadsheetml/2006/main" count="67" uniqueCount="56">
  <si>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</si>
  <si>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</si>
  <si>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</si>
  <si>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</si>
  <si>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</si>
  <si>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</si>
  <si>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</si>
  <si>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</si>
  <si>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</si>
  <si>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</si>
  <si>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</si>
  <si>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</si>
  <si>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</si>
  <si>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</si>
  <si>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</si>
  <si>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</si>
  <si>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</si>
  <si>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</si>
  <si>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</si>
  <si>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</si>
  <si>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</si>
  <si>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</si>
  <si>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</si>
  <si>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</si>
  <si>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</si>
  <si>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</si>
  <si>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</si>
  <si>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</si>
  <si>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</si>
  <si>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</si>
  <si>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</si>
  <si>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</si>
  <si>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</si>
  <si>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</si>
  <si>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</si>
  <si>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</si>
  <si>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</si>
  <si>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</si>
  <si>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</si>
  <si>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</si>
  <si>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Lib</t>
  </si>
  <si>
    <t>EB</t>
  </si>
  <si>
    <t>IBVS 5425</t>
  </si>
  <si>
    <t>not avail.</t>
  </si>
  <si>
    <t>IBVS 5992</t>
  </si>
  <si>
    <t>I</t>
  </si>
  <si>
    <t>IBVS 6029</t>
  </si>
  <si>
    <t>VSB, 91</t>
  </si>
  <si>
    <t>B</t>
  </si>
  <si>
    <t>V</t>
  </si>
  <si>
    <t>V0372 Lib / GSC 4987-0740</t>
  </si>
  <si>
    <t>VSB, 108</t>
  </si>
  <si>
    <t>II</t>
  </si>
  <si>
    <t>VSX</t>
  </si>
  <si>
    <t>CCD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</si>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</sst>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0">
    <xf numFmtId="0" fontId="0" fillId="0" borderId="0" xfId="0" applyAlignment="1"/>
    <xf numFmtId="0" fontId="0" fillId="0" borderId="0" xfId="0" applyAlignment="1">
      <alignment horizontal="left"/>
    </xf>
    <xf numFmtId="0" fontId="13" fillId="0" borderId="1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vertical="center" wrapText="1"/>
    </xf>
    <xf numFmtId="0" fontId="17" fillId="0" borderId="0" xfId="0" applyFont="1" applyAlignment="1"/>
    <xf numFmtId="165" fontId="16" fillId="0" borderId="0" xfId="0" applyNumberFormat="1" applyFont="1" applyAlignment="1" applyProtection="1">
      <alignment vertical="center" wrapText="1"/>
      <protection locked="0"/>
    </xf>
    <xf numFmtId="0" fontId="8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6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V0372 Lib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-4921</c:v>
                </c:pt>
                <c:pt idx="1">
                  <c:v>0</c:v>
                </c:pt>
                <c:pt idx="2">
                  <c:v>3215</c:v>
                </c:pt>
                <c:pt idx="3">
                  <c:v>3825</c:v>
                </c:pt>
                <c:pt idx="4">
                  <c:v>3947</c:v>
                </c:pt>
                <c:pt idx="5">
                  <c:v>9353</c:v>
                </c:pt>
                <c:pt idx="6">
                  <c:v>9353</c:v>
                </c:pt>
                <c:pt idx="7">
                  <c:v>10140</c:v>
                </c:pt>
                <c:pt idx="8">
                  <c:v>10143.5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1.5479000001505483E-2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15-48B6-BD6C-D46B105F0A7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-4921</c:v>
                </c:pt>
                <c:pt idx="1">
                  <c:v>0</c:v>
                </c:pt>
                <c:pt idx="2">
                  <c:v>3215</c:v>
                </c:pt>
                <c:pt idx="3">
                  <c:v>3825</c:v>
                </c:pt>
                <c:pt idx="4">
                  <c:v>3947</c:v>
                </c:pt>
                <c:pt idx="5">
                  <c:v>9353</c:v>
                </c:pt>
                <c:pt idx="6">
                  <c:v>9353</c:v>
                </c:pt>
                <c:pt idx="7">
                  <c:v>10140</c:v>
                </c:pt>
                <c:pt idx="8">
                  <c:v>10143.5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1.7149999985122122E-3</c:v>
                </c:pt>
                <c:pt idx="3">
                  <c:v>-3.4749999977066182E-3</c:v>
                </c:pt>
                <c:pt idx="4">
                  <c:v>-1.1529999974300154E-3</c:v>
                </c:pt>
                <c:pt idx="5">
                  <c:v>-7.8469998406944796E-3</c:v>
                </c:pt>
                <c:pt idx="6">
                  <c:v>-6.8470001424429938E-3</c:v>
                </c:pt>
                <c:pt idx="7">
                  <c:v>-8.2599998859222978E-3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15-48B6-BD6C-D46B105F0A7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-4921</c:v>
                </c:pt>
                <c:pt idx="1">
                  <c:v>0</c:v>
                </c:pt>
                <c:pt idx="2">
                  <c:v>3215</c:v>
                </c:pt>
                <c:pt idx="3">
                  <c:v>3825</c:v>
                </c:pt>
                <c:pt idx="4">
                  <c:v>3947</c:v>
                </c:pt>
                <c:pt idx="5">
                  <c:v>9353</c:v>
                </c:pt>
                <c:pt idx="6">
                  <c:v>9353</c:v>
                </c:pt>
                <c:pt idx="7">
                  <c:v>10140</c:v>
                </c:pt>
                <c:pt idx="8">
                  <c:v>10143.5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15-48B6-BD6C-D46B105F0A7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-4921</c:v>
                </c:pt>
                <c:pt idx="1">
                  <c:v>0</c:v>
                </c:pt>
                <c:pt idx="2">
                  <c:v>3215</c:v>
                </c:pt>
                <c:pt idx="3">
                  <c:v>3825</c:v>
                </c:pt>
                <c:pt idx="4">
                  <c:v>3947</c:v>
                </c:pt>
                <c:pt idx="5">
                  <c:v>9353</c:v>
                </c:pt>
                <c:pt idx="6">
                  <c:v>9353</c:v>
                </c:pt>
                <c:pt idx="7">
                  <c:v>10140</c:v>
                </c:pt>
                <c:pt idx="8">
                  <c:v>10143.5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15-48B6-BD6C-D46B105F0A7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-4921</c:v>
                </c:pt>
                <c:pt idx="1">
                  <c:v>0</c:v>
                </c:pt>
                <c:pt idx="2">
                  <c:v>3215</c:v>
                </c:pt>
                <c:pt idx="3">
                  <c:v>3825</c:v>
                </c:pt>
                <c:pt idx="4">
                  <c:v>3947</c:v>
                </c:pt>
                <c:pt idx="5">
                  <c:v>9353</c:v>
                </c:pt>
                <c:pt idx="6">
                  <c:v>9353</c:v>
                </c:pt>
                <c:pt idx="7">
                  <c:v>10140</c:v>
                </c:pt>
                <c:pt idx="8">
                  <c:v>10143.5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15-48B6-BD6C-D46B105F0A7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-4921</c:v>
                </c:pt>
                <c:pt idx="1">
                  <c:v>0</c:v>
                </c:pt>
                <c:pt idx="2">
                  <c:v>3215</c:v>
                </c:pt>
                <c:pt idx="3">
                  <c:v>3825</c:v>
                </c:pt>
                <c:pt idx="4">
                  <c:v>3947</c:v>
                </c:pt>
                <c:pt idx="5">
                  <c:v>9353</c:v>
                </c:pt>
                <c:pt idx="6">
                  <c:v>9353</c:v>
                </c:pt>
                <c:pt idx="7">
                  <c:v>10140</c:v>
                </c:pt>
                <c:pt idx="8">
                  <c:v>10143.5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15-48B6-BD6C-D46B105F0A7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-4921</c:v>
                </c:pt>
                <c:pt idx="1">
                  <c:v>0</c:v>
                </c:pt>
                <c:pt idx="2">
                  <c:v>3215</c:v>
                </c:pt>
                <c:pt idx="3">
                  <c:v>3825</c:v>
                </c:pt>
                <c:pt idx="4">
                  <c:v>3947</c:v>
                </c:pt>
                <c:pt idx="5">
                  <c:v>9353</c:v>
                </c:pt>
                <c:pt idx="6">
                  <c:v>9353</c:v>
                </c:pt>
                <c:pt idx="7">
                  <c:v>10140</c:v>
                </c:pt>
                <c:pt idx="8">
                  <c:v>10143.5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15-48B6-BD6C-D46B105F0A7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-4921</c:v>
                </c:pt>
                <c:pt idx="1">
                  <c:v>0</c:v>
                </c:pt>
                <c:pt idx="2">
                  <c:v>3215</c:v>
                </c:pt>
                <c:pt idx="3">
                  <c:v>3825</c:v>
                </c:pt>
                <c:pt idx="4">
                  <c:v>3947</c:v>
                </c:pt>
                <c:pt idx="5">
                  <c:v>9353</c:v>
                </c:pt>
                <c:pt idx="6">
                  <c:v>9353</c:v>
                </c:pt>
                <c:pt idx="7">
                  <c:v>10140</c:v>
                </c:pt>
                <c:pt idx="8">
                  <c:v>10143.5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9.9190540501158907E-3</c:v>
                </c:pt>
                <c:pt idx="1">
                  <c:v>4.6856746091774003E-3</c:v>
                </c:pt>
                <c:pt idx="2">
                  <c:v>1.2665900933031379E-3</c:v>
                </c:pt>
                <c:pt idx="3">
                  <c:v>6.1786799231299764E-4</c:v>
                </c:pt>
                <c:pt idx="4">
                  <c:v>4.8812357211497001E-4</c:v>
                </c:pt>
                <c:pt idx="5">
                  <c:v>-5.2610431130533861E-3</c:v>
                </c:pt>
                <c:pt idx="6">
                  <c:v>-5.2610431130533861E-3</c:v>
                </c:pt>
                <c:pt idx="7">
                  <c:v>-6.0980009712160738E-3</c:v>
                </c:pt>
                <c:pt idx="8">
                  <c:v>-6.1017231472053624E-3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15-48B6-BD6C-D46B105F0A7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-4921</c:v>
                </c:pt>
                <c:pt idx="1">
                  <c:v>0</c:v>
                </c:pt>
                <c:pt idx="2">
                  <c:v>3215</c:v>
                </c:pt>
                <c:pt idx="3">
                  <c:v>3825</c:v>
                </c:pt>
                <c:pt idx="4">
                  <c:v>3947</c:v>
                </c:pt>
                <c:pt idx="5">
                  <c:v>9353</c:v>
                </c:pt>
                <c:pt idx="6">
                  <c:v>9353</c:v>
                </c:pt>
                <c:pt idx="7">
                  <c:v>10140</c:v>
                </c:pt>
                <c:pt idx="8">
                  <c:v>10143.5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8">
                  <c:v>4.6434998366748914E-3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115-48B6-BD6C-D46B105F0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054584"/>
        <c:axId val="1"/>
      </c:scatterChart>
      <c:valAx>
        <c:axId val="418054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054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75366568914952"/>
          <c:w val="0.7203007518796992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2E49BE2-D645-36A5-E666-46491B539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8" t="s">
        <v>50</v>
      </c>
    </row>
    <row r="2" spans="1:7" s="11" customFormat="1" ht="12.95" customHeight="1" x14ac:dyDescent="0.2">
      <c r="A2" s="11" t="s">
        <v>24</v>
      </c>
      <c r="B2" s="2" t="s">
        <v>41</v>
      </c>
      <c r="C2" s="12"/>
      <c r="D2" s="12" t="s">
        <v>40</v>
      </c>
    </row>
    <row r="3" spans="1:7" s="11" customFormat="1" ht="12.95" customHeight="1" thickBot="1" x14ac:dyDescent="0.25"/>
    <row r="4" spans="1:7" s="11" customFormat="1" ht="12.95" customHeight="1" thickTop="1" thickBot="1" x14ac:dyDescent="0.25">
      <c r="A4" s="13" t="s">
        <v>0</v>
      </c>
      <c r="C4" s="14" t="s">
        <v>43</v>
      </c>
      <c r="D4" s="15" t="s">
        <v>43</v>
      </c>
    </row>
    <row r="5" spans="1:7" s="11" customFormat="1" ht="12.95" customHeight="1" x14ac:dyDescent="0.2"/>
    <row r="6" spans="1:7" s="11" customFormat="1" ht="12.95" customHeight="1" x14ac:dyDescent="0.2">
      <c r="A6" s="13" t="s">
        <v>1</v>
      </c>
    </row>
    <row r="7" spans="1:7" s="11" customFormat="1" ht="12.95" customHeight="1" x14ac:dyDescent="0.2">
      <c r="A7" s="11" t="s">
        <v>2</v>
      </c>
      <c r="C7" s="16">
        <v>53794.858</v>
      </c>
      <c r="D7" s="10" t="s">
        <v>53</v>
      </c>
    </row>
    <row r="8" spans="1:7" s="11" customFormat="1" ht="12.95" customHeight="1" x14ac:dyDescent="0.2">
      <c r="A8" s="11" t="s">
        <v>3</v>
      </c>
      <c r="C8" s="16">
        <v>0.580399</v>
      </c>
      <c r="D8" s="10" t="s">
        <v>53</v>
      </c>
    </row>
    <row r="9" spans="1:7" s="11" customFormat="1" ht="12.95" customHeight="1" x14ac:dyDescent="0.2">
      <c r="A9" s="17" t="s">
        <v>31</v>
      </c>
      <c r="C9" s="18">
        <v>-9.5</v>
      </c>
      <c r="D9" s="11" t="s">
        <v>32</v>
      </c>
    </row>
    <row r="10" spans="1:7" s="11" customFormat="1" ht="12.95" customHeight="1" thickBot="1" x14ac:dyDescent="0.25">
      <c r="C10" s="19" t="s">
        <v>20</v>
      </c>
      <c r="D10" s="19" t="s">
        <v>21</v>
      </c>
    </row>
    <row r="11" spans="1:7" s="11" customFormat="1" ht="12.95" customHeight="1" x14ac:dyDescent="0.2">
      <c r="A11" s="11" t="s">
        <v>15</v>
      </c>
      <c r="C11" s="20">
        <f ca="1">INTERCEPT(INDIRECT($G$11):G992,INDIRECT($F$11):F992)</f>
        <v>4.6856746091774003E-3</v>
      </c>
      <c r="D11" s="12"/>
      <c r="F11" s="21" t="str">
        <f>"F"&amp;E19</f>
        <v>F21</v>
      </c>
      <c r="G11" s="20" t="str">
        <f>"G"&amp;E19</f>
        <v>G21</v>
      </c>
    </row>
    <row r="12" spans="1:7" s="11" customFormat="1" ht="12.95" customHeight="1" x14ac:dyDescent="0.2">
      <c r="A12" s="11" t="s">
        <v>16</v>
      </c>
      <c r="C12" s="20">
        <f ca="1">SLOPE(INDIRECT($G$11):G992,INDIRECT($F$11):F992)</f>
        <v>-1.0634788540821967E-6</v>
      </c>
      <c r="D12" s="12"/>
    </row>
    <row r="13" spans="1:7" s="11" customFormat="1" ht="12.95" customHeight="1" x14ac:dyDescent="0.2">
      <c r="A13" s="11" t="s">
        <v>19</v>
      </c>
      <c r="C13" s="12" t="s">
        <v>13</v>
      </c>
      <c r="D13" s="22" t="s">
        <v>37</v>
      </c>
      <c r="E13" s="18">
        <v>1</v>
      </c>
    </row>
    <row r="14" spans="1:7" s="11" customFormat="1" ht="12.95" customHeight="1" x14ac:dyDescent="0.2">
      <c r="D14" s="22" t="s">
        <v>33</v>
      </c>
      <c r="E14" s="23">
        <f ca="1">NOW()+15018.5+$C$9/24</f>
        <v>60358.74774525463</v>
      </c>
    </row>
    <row r="15" spans="1:7" s="11" customFormat="1" ht="12.95" customHeight="1" x14ac:dyDescent="0.2">
      <c r="A15" s="24" t="s">
        <v>17</v>
      </c>
      <c r="C15" s="25">
        <f ca="1">(C7+C11)+(C8+C12)*INT(MAX(F21:F3533))</f>
        <v>59681.838955808598</v>
      </c>
      <c r="D15" s="22" t="s">
        <v>38</v>
      </c>
      <c r="E15" s="23">
        <f ca="1">ROUND(2*(E14-$C$7)/$C$8,0)/2+E13</f>
        <v>11310.5</v>
      </c>
    </row>
    <row r="16" spans="1:7" s="11" customFormat="1" ht="12.95" customHeight="1" x14ac:dyDescent="0.2">
      <c r="A16" s="13" t="s">
        <v>4</v>
      </c>
      <c r="C16" s="26">
        <f ca="1">+C8+C12</f>
        <v>0.58039793652114591</v>
      </c>
      <c r="D16" s="22" t="s">
        <v>39</v>
      </c>
      <c r="E16" s="20">
        <f ca="1">ROUND(2*(E14-$C$15)/$C$16,0)/2+E13</f>
        <v>1167.5</v>
      </c>
    </row>
    <row r="17" spans="1:18" s="11" customFormat="1" ht="12.95" customHeight="1" thickBot="1" x14ac:dyDescent="0.25">
      <c r="A17" s="22" t="s">
        <v>30</v>
      </c>
      <c r="C17" s="11">
        <f>COUNT(C21:C2191)</f>
        <v>9</v>
      </c>
      <c r="D17" s="22" t="s">
        <v>34</v>
      </c>
      <c r="E17" s="27">
        <f ca="1">+$C$15+$C$16*E16-15018.5-$C$9/24</f>
        <v>45341.34938003037</v>
      </c>
    </row>
    <row r="18" spans="1:18" s="11" customFormat="1" ht="12.95" customHeight="1" thickTop="1" thickBot="1" x14ac:dyDescent="0.25">
      <c r="A18" s="13" t="s">
        <v>5</v>
      </c>
      <c r="C18" s="28">
        <f ca="1">+C15</f>
        <v>59681.838955808598</v>
      </c>
      <c r="D18" s="29">
        <f ca="1">+C16</f>
        <v>0.58039793652114591</v>
      </c>
      <c r="E18" s="30" t="s">
        <v>35</v>
      </c>
    </row>
    <row r="19" spans="1:18" s="11" customFormat="1" ht="12.95" customHeight="1" thickTop="1" x14ac:dyDescent="0.2">
      <c r="A19" s="31" t="s">
        <v>36</v>
      </c>
      <c r="E19" s="32">
        <v>21</v>
      </c>
    </row>
    <row r="20" spans="1:18" s="11" customFormat="1" ht="12.95" customHeight="1" thickBot="1" x14ac:dyDescent="0.25">
      <c r="A20" s="19" t="s">
        <v>6</v>
      </c>
      <c r="B20" s="19" t="s">
        <v>7</v>
      </c>
      <c r="C20" s="19" t="s">
        <v>8</v>
      </c>
      <c r="D20" s="19" t="s">
        <v>12</v>
      </c>
      <c r="E20" s="19" t="s">
        <v>9</v>
      </c>
      <c r="F20" s="19" t="s">
        <v>10</v>
      </c>
      <c r="G20" s="19" t="s">
        <v>11</v>
      </c>
      <c r="H20" s="33" t="s">
        <v>29</v>
      </c>
      <c r="I20" s="33" t="s">
        <v>54</v>
      </c>
      <c r="J20" s="33" t="s">
        <v>18</v>
      </c>
      <c r="K20" s="33" t="s">
        <v>25</v>
      </c>
      <c r="L20" s="33" t="s">
        <v>26</v>
      </c>
      <c r="M20" s="33" t="s">
        <v>27</v>
      </c>
      <c r="N20" s="33" t="s">
        <v>28</v>
      </c>
      <c r="O20" s="33" t="s">
        <v>23</v>
      </c>
      <c r="P20" s="34" t="s">
        <v>22</v>
      </c>
      <c r="Q20" s="19" t="s">
        <v>14</v>
      </c>
      <c r="R20" s="35" t="s">
        <v>55</v>
      </c>
    </row>
    <row r="21" spans="1:18" s="11" customFormat="1" ht="12.95" customHeight="1" x14ac:dyDescent="0.2">
      <c r="A21" s="2" t="s">
        <v>42</v>
      </c>
      <c r="C21" s="36">
        <v>50938.73</v>
      </c>
      <c r="D21" s="36" t="s">
        <v>13</v>
      </c>
      <c r="E21" s="11">
        <f>+(C21-C$7)/C$8</f>
        <v>-4920.9733304157953</v>
      </c>
      <c r="F21" s="11">
        <f>ROUND(2*E21,0)/2</f>
        <v>-4921</v>
      </c>
      <c r="G21" s="11">
        <f>+C21-(C$7+F21*C$8)</f>
        <v>1.5479000001505483E-2</v>
      </c>
      <c r="H21" s="11">
        <f>+G21</f>
        <v>1.5479000001505483E-2</v>
      </c>
      <c r="O21" s="11">
        <f ca="1">+C$11+C$12*$F21</f>
        <v>9.9190540501158907E-3</v>
      </c>
      <c r="Q21" s="37">
        <f>+C21-15018.5</f>
        <v>35920.230000000003</v>
      </c>
    </row>
    <row r="22" spans="1:18" s="11" customFormat="1" ht="12.95" customHeight="1" x14ac:dyDescent="0.2">
      <c r="A22" s="11" t="str">
        <f>$D$7</f>
        <v>VSX</v>
      </c>
      <c r="C22" s="36">
        <f>$C$7</f>
        <v>53794.858</v>
      </c>
      <c r="D22" s="36"/>
      <c r="E22" s="11">
        <f>+(C22-C$7)/C$8</f>
        <v>0</v>
      </c>
      <c r="F22" s="11">
        <f>ROUND(2*E22,0)/2</f>
        <v>0</v>
      </c>
      <c r="G22" s="11">
        <f>+C22-(C$7+F22*C$8)</f>
        <v>0</v>
      </c>
      <c r="H22" s="11">
        <f>+G22</f>
        <v>0</v>
      </c>
      <c r="O22" s="11">
        <f ca="1">+C$11+C$12*$F22</f>
        <v>4.6856746091774003E-3</v>
      </c>
      <c r="Q22" s="37">
        <f>+C22-15018.5</f>
        <v>38776.358</v>
      </c>
    </row>
    <row r="23" spans="1:18" s="11" customFormat="1" ht="12.95" customHeight="1" x14ac:dyDescent="0.2">
      <c r="A23" s="3" t="s">
        <v>44</v>
      </c>
      <c r="B23" s="4" t="s">
        <v>45</v>
      </c>
      <c r="C23" s="3">
        <v>55660.842499999999</v>
      </c>
      <c r="D23" s="3">
        <v>6.9999999999999999E-4</v>
      </c>
      <c r="E23" s="11">
        <f>+(C23-C$7)/C$8</f>
        <v>3215.0029548638067</v>
      </c>
      <c r="F23" s="11">
        <f>ROUND(2*E23,0)/2</f>
        <v>3215</v>
      </c>
      <c r="G23" s="11">
        <f>+C23-(C$7+F23*C$8)</f>
        <v>1.7149999985122122E-3</v>
      </c>
      <c r="I23" s="11">
        <f>+G23</f>
        <v>1.7149999985122122E-3</v>
      </c>
      <c r="O23" s="11">
        <f ca="1">+C$11+C$12*$F23</f>
        <v>1.2665900933031379E-3</v>
      </c>
      <c r="Q23" s="37">
        <f>+C23-15018.5</f>
        <v>40642.342499999999</v>
      </c>
    </row>
    <row r="24" spans="1:18" s="11" customFormat="1" ht="12.95" customHeight="1" x14ac:dyDescent="0.2">
      <c r="A24" s="3" t="s">
        <v>46</v>
      </c>
      <c r="B24" s="4" t="s">
        <v>45</v>
      </c>
      <c r="C24" s="3">
        <v>56014.880700000002</v>
      </c>
      <c r="D24" s="3">
        <v>5.9999999999999995E-4</v>
      </c>
      <c r="E24" s="11">
        <f>+(C24-C$7)/C$8</f>
        <v>3824.9940127395143</v>
      </c>
      <c r="F24" s="11">
        <f>ROUND(2*E24,0)/2</f>
        <v>3825</v>
      </c>
      <c r="G24" s="11">
        <f>+C24-(C$7+F24*C$8)</f>
        <v>-3.4749999977066182E-3</v>
      </c>
      <c r="I24" s="11">
        <f>+G24</f>
        <v>-3.4749999977066182E-3</v>
      </c>
      <c r="O24" s="11">
        <f ca="1">+C$11+C$12*$F24</f>
        <v>6.1786799231299764E-4</v>
      </c>
      <c r="Q24" s="37">
        <f>+C24-15018.5</f>
        <v>40996.380700000002</v>
      </c>
    </row>
    <row r="25" spans="1:18" s="11" customFormat="1" ht="12.95" customHeight="1" x14ac:dyDescent="0.2">
      <c r="A25" s="3" t="s">
        <v>46</v>
      </c>
      <c r="B25" s="4" t="s">
        <v>45</v>
      </c>
      <c r="C25" s="3">
        <v>56085.691700000003</v>
      </c>
      <c r="D25" s="3">
        <v>4.0000000000000002E-4</v>
      </c>
      <c r="E25" s="11">
        <f>+(C25-C$7)/C$8</f>
        <v>3946.9980134355897</v>
      </c>
      <c r="F25" s="11">
        <f>ROUND(2*E25,0)/2</f>
        <v>3947</v>
      </c>
      <c r="G25" s="11">
        <f>+C25-(C$7+F25*C$8)</f>
        <v>-1.1529999974300154E-3</v>
      </c>
      <c r="I25" s="11">
        <f>+G25</f>
        <v>-1.1529999974300154E-3</v>
      </c>
      <c r="O25" s="11">
        <f ca="1">+C$11+C$12*$F25</f>
        <v>4.8812357211497001E-4</v>
      </c>
      <c r="Q25" s="37">
        <f>+C25-15018.5</f>
        <v>41067.191700000003</v>
      </c>
    </row>
    <row r="26" spans="1:18" s="11" customFormat="1" ht="12.95" customHeight="1" x14ac:dyDescent="0.2">
      <c r="A26" s="5" t="s">
        <v>47</v>
      </c>
      <c r="B26" s="6" t="s">
        <v>45</v>
      </c>
      <c r="C26" s="7">
        <v>59223.32200000016</v>
      </c>
      <c r="D26" s="5" t="s">
        <v>48</v>
      </c>
      <c r="E26" s="11">
        <f>+(C26-C$7)/C$8</f>
        <v>9352.9864799907646</v>
      </c>
      <c r="F26" s="11">
        <f>ROUND(2*E26,0)/2</f>
        <v>9353</v>
      </c>
      <c r="G26" s="11">
        <f>+C26-(C$7+F26*C$8)</f>
        <v>-7.8469998406944796E-3</v>
      </c>
      <c r="I26" s="11">
        <f>+G26</f>
        <v>-7.8469998406944796E-3</v>
      </c>
      <c r="O26" s="11">
        <f ca="1">+C$11+C$12*$F26</f>
        <v>-5.2610431130533861E-3</v>
      </c>
      <c r="Q26" s="37">
        <f>+C26-15018.5</f>
        <v>44204.82200000016</v>
      </c>
    </row>
    <row r="27" spans="1:18" s="11" customFormat="1" ht="12.95" customHeight="1" x14ac:dyDescent="0.2">
      <c r="A27" s="5" t="s">
        <v>47</v>
      </c>
      <c r="B27" s="6" t="s">
        <v>45</v>
      </c>
      <c r="C27" s="7">
        <v>59223.322999999858</v>
      </c>
      <c r="D27" s="5" t="s">
        <v>49</v>
      </c>
      <c r="E27" s="11">
        <f>+(C27-C$7)/C$8</f>
        <v>9352.9882029429027</v>
      </c>
      <c r="F27" s="11">
        <f>ROUND(2*E27,0)/2</f>
        <v>9353</v>
      </c>
      <c r="G27" s="11">
        <f>+C27-(C$7+F27*C$8)</f>
        <v>-6.8470001424429938E-3</v>
      </c>
      <c r="I27" s="11">
        <f>+G27</f>
        <v>-6.8470001424429938E-3</v>
      </c>
      <c r="O27" s="11">
        <f ca="1">+C$11+C$12*$F27</f>
        <v>-5.2610431130533861E-3</v>
      </c>
      <c r="Q27" s="37">
        <f>+C27-15018.5</f>
        <v>44204.822999999858</v>
      </c>
    </row>
    <row r="28" spans="1:18" s="11" customFormat="1" ht="12.95" customHeight="1" x14ac:dyDescent="0.2">
      <c r="A28" s="38" t="s">
        <v>51</v>
      </c>
      <c r="B28" s="39" t="s">
        <v>45</v>
      </c>
      <c r="C28" s="9">
        <v>59680.095600000117</v>
      </c>
      <c r="D28" s="36"/>
      <c r="E28" s="11">
        <f>+(C28-C$7)/C$8</f>
        <v>10139.985768411243</v>
      </c>
      <c r="F28" s="11">
        <f>ROUND(2*E28,0)/2</f>
        <v>10140</v>
      </c>
      <c r="G28" s="11">
        <f>+C28-(C$7+F28*C$8)</f>
        <v>-8.2599998859222978E-3</v>
      </c>
      <c r="I28" s="11">
        <f>+G28</f>
        <v>-8.2599998859222978E-3</v>
      </c>
      <c r="O28" s="11">
        <f ca="1">+C$11+C$12*$F28</f>
        <v>-6.0980009712160738E-3</v>
      </c>
      <c r="Q28" s="37">
        <f>+C28-15018.5</f>
        <v>44661.595600000117</v>
      </c>
    </row>
    <row r="29" spans="1:18" s="11" customFormat="1" ht="12.95" customHeight="1" x14ac:dyDescent="0.2">
      <c r="A29" s="38" t="s">
        <v>51</v>
      </c>
      <c r="B29" s="39" t="s">
        <v>52</v>
      </c>
      <c r="C29" s="9">
        <v>59682.139899999835</v>
      </c>
      <c r="D29" s="36"/>
      <c r="E29" s="11">
        <f>+(C29-C$7)/C$8</f>
        <v>10143.508000530384</v>
      </c>
      <c r="F29" s="11">
        <f>ROUND(2*E29,0)/2</f>
        <v>10143.5</v>
      </c>
      <c r="G29" s="11">
        <f>+C29-(C$7+F29*C$8)</f>
        <v>4.6434998366748914E-3</v>
      </c>
      <c r="O29" s="11">
        <f ca="1">+C$11+C$12*$F29</f>
        <v>-6.1017231472053624E-3</v>
      </c>
      <c r="Q29" s="37">
        <f>+C29-15018.5</f>
        <v>44663.639899999835</v>
      </c>
      <c r="R29" s="11">
        <f>+G29</f>
        <v>4.6434998366748914E-3</v>
      </c>
    </row>
    <row r="30" spans="1:18" s="11" customFormat="1" ht="12.95" customHeight="1" x14ac:dyDescent="0.2">
      <c r="C30" s="36"/>
      <c r="D30" s="36"/>
      <c r="Q30" s="37"/>
    </row>
    <row r="31" spans="1:18" s="11" customFormat="1" ht="12.95" customHeight="1" x14ac:dyDescent="0.2">
      <c r="C31" s="36"/>
      <c r="D31" s="36"/>
      <c r="Q31" s="37"/>
    </row>
    <row r="32" spans="1:18" s="11" customFormat="1" ht="12.95" customHeight="1" x14ac:dyDescent="0.2">
      <c r="C32" s="36"/>
      <c r="D32" s="36"/>
      <c r="Q32" s="37"/>
    </row>
    <row r="33" spans="3:17" s="11" customFormat="1" ht="12.95" customHeight="1" x14ac:dyDescent="0.2">
      <c r="C33" s="36"/>
      <c r="D33" s="36"/>
      <c r="Q33" s="37"/>
    </row>
    <row r="34" spans="3:17" s="11" customFormat="1" ht="12.95" customHeight="1" x14ac:dyDescent="0.2">
      <c r="C34" s="36"/>
      <c r="D34" s="36"/>
    </row>
    <row r="35" spans="3:17" s="11" customFormat="1" ht="12.95" customHeight="1" x14ac:dyDescent="0.2">
      <c r="C35" s="36"/>
      <c r="D35" s="36"/>
    </row>
    <row r="36" spans="3:17" s="11" customFormat="1" ht="12.95" customHeight="1" x14ac:dyDescent="0.2">
      <c r="C36" s="36"/>
      <c r="D36" s="36"/>
    </row>
    <row r="37" spans="3:17" s="11" customFormat="1" ht="12.95" customHeight="1" x14ac:dyDescent="0.2">
      <c r="C37" s="36"/>
      <c r="D37" s="36"/>
    </row>
    <row r="38" spans="3:17" s="11" customFormat="1" ht="12.95" customHeight="1" x14ac:dyDescent="0.2">
      <c r="C38" s="36"/>
      <c r="D38" s="36"/>
    </row>
    <row r="39" spans="3:17" s="11" customFormat="1" ht="12.95" customHeight="1" x14ac:dyDescent="0.2">
      <c r="C39" s="36"/>
      <c r="D39" s="36"/>
    </row>
    <row r="40" spans="3:17" s="11" customFormat="1" ht="12.95" customHeight="1" x14ac:dyDescent="0.2">
      <c r="C40" s="36"/>
      <c r="D40" s="36"/>
    </row>
    <row r="41" spans="3:17" s="11" customFormat="1" ht="12.95" customHeight="1" x14ac:dyDescent="0.2">
      <c r="C41" s="36"/>
      <c r="D41" s="36"/>
    </row>
    <row r="42" spans="3:17" s="11" customFormat="1" ht="12.95" customHeight="1" x14ac:dyDescent="0.2">
      <c r="C42" s="36"/>
      <c r="D42" s="36"/>
    </row>
    <row r="43" spans="3:17" s="11" customFormat="1" ht="12.95" customHeight="1" x14ac:dyDescent="0.2">
      <c r="C43" s="36"/>
      <c r="D43" s="36"/>
    </row>
    <row r="44" spans="3:17" s="11" customFormat="1" ht="12.95" customHeight="1" x14ac:dyDescent="0.2">
      <c r="C44" s="36"/>
      <c r="D44" s="36"/>
    </row>
    <row r="45" spans="3:17" s="11" customFormat="1" ht="12.95" customHeight="1" x14ac:dyDescent="0.2">
      <c r="C45" s="36"/>
      <c r="D45" s="36"/>
    </row>
    <row r="46" spans="3:17" s="11" customFormat="1" ht="12.95" customHeight="1" x14ac:dyDescent="0.2">
      <c r="C46" s="36"/>
      <c r="D46" s="36"/>
    </row>
    <row r="47" spans="3:17" s="11" customFormat="1" ht="12.95" customHeight="1" x14ac:dyDescent="0.2">
      <c r="C47" s="36"/>
      <c r="D47" s="36"/>
    </row>
    <row r="48" spans="3:17" s="11" customFormat="1" ht="12.95" customHeight="1" x14ac:dyDescent="0.2">
      <c r="C48" s="36"/>
      <c r="D48" s="36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sortState xmlns:xlrd2="http://schemas.microsoft.com/office/spreadsheetml/2017/richdata2" ref="A21:S31">
    <sortCondition ref="C21:C31"/>
  </sortState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2024-02-18T04:56:45Z</dcterms:modified>
</cp:coreProperties>
</file>