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6155852-3058-4ECE-AD4B-D33CE95726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 s="1"/>
  <c r="K21" i="1" s="1"/>
  <c r="Q21" i="1"/>
  <c r="E22" i="1"/>
  <c r="F22" i="1"/>
  <c r="G22" i="1" s="1"/>
  <c r="K22" i="1" s="1"/>
  <c r="Q22" i="1"/>
  <c r="C23" i="1"/>
  <c r="A23" i="1"/>
  <c r="D9" i="1"/>
  <c r="C9" i="1"/>
  <c r="F14" i="1"/>
  <c r="F15" i="1" s="1"/>
  <c r="E23" i="1" l="1"/>
  <c r="F23" i="1" s="1"/>
  <c r="G23" i="1" s="1"/>
  <c r="C17" i="1"/>
  <c r="Q23" i="1"/>
  <c r="C12" i="1"/>
  <c r="C11" i="1"/>
  <c r="O22" i="1" l="1"/>
  <c r="O21" i="1"/>
  <c r="C16" i="1"/>
  <c r="D18" i="1" s="1"/>
  <c r="C15" i="1"/>
  <c r="O23" i="1"/>
  <c r="K23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<sst xmlns="http://schemas.openxmlformats.org/spreadsheetml/2006/main" count="57" uniqueCount="53">
  <si>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</si>
  <si>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</si>
  <si>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</si>
  <si>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</si>
  <si>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</si>
  <si>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</si>
  <si>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</si>
  <si>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</si>
  <si>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</si>
  <si>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</si>
  <si>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</si>
  <si>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</si>
  <si>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</si>
  <si>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</si>
  <si>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</si>
  <si>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</si>
  <si>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</si>
  <si>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</si>
  <si>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</si>
  <si>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</si>
  <si>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</si>
  <si>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</si>
  <si>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</si>
  <si>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</si>
  <si>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</si>
  <si>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</si>
  <si>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</si>
  <si>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</si>
  <si>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</si>
  <si>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</si>
  <si>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</si>
  <si>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</si>
  <si>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</si>
  <si>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</si>
  <si>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</si>
  <si>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</si>
  <si>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</si>
  <si>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</si>
  <si>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</si>
  <si>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</si>
  <si>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</si>
  <si>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</si>
  <si>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</si>
  <si>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</si>
  <si>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</si>
  <si>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</si>
  <si>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FR284 Lyr</t>
  </si>
  <si>
    <t>BAV 91 Feb 2024</t>
  </si>
  <si>
    <t>I</t>
  </si>
  <si>
    <t>II</t>
  </si>
  <si>
    <t>EW</t>
  </si>
  <si>
    <t>VSX</t>
  </si>
  <si>
    <t xml:space="preserve">17.20 (0.68)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</si>
</sst>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Fr284 Lyr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-5546.5</c:v>
                </c:pt>
                <c:pt idx="1">
                  <c:v>-5517.5</c:v>
                </c:pt>
                <c:pt idx="2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-5546.5</c:v>
                </c:pt>
                <c:pt idx="1">
                  <c:v>-5517.5</c:v>
                </c:pt>
                <c:pt idx="2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-5546.5</c:v>
                </c:pt>
                <c:pt idx="1">
                  <c:v>-5517.5</c:v>
                </c:pt>
                <c:pt idx="2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-5546.5</c:v>
                </c:pt>
                <c:pt idx="1">
                  <c:v>-5517.5</c:v>
                </c:pt>
                <c:pt idx="2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3.0342000027303584E-3</c:v>
                </c:pt>
                <c:pt idx="1">
                  <c:v>-2.4710000070626847E-3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-5546.5</c:v>
                </c:pt>
                <c:pt idx="1">
                  <c:v>-5517.5</c:v>
                </c:pt>
                <c:pt idx="2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-5546.5</c:v>
                </c:pt>
                <c:pt idx="1">
                  <c:v>-5517.5</c:v>
                </c:pt>
                <c:pt idx="2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-5546.5</c:v>
                </c:pt>
                <c:pt idx="1">
                  <c:v>-5517.5</c:v>
                </c:pt>
                <c:pt idx="2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-5546.5</c:v>
                </c:pt>
                <c:pt idx="1">
                  <c:v>-5517.5</c:v>
                </c:pt>
                <c:pt idx="2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2.8960761382200748E-4</c:v>
                </c:pt>
                <c:pt idx="1">
                  <c:v>2.8801796939044943E-4</c:v>
                </c:pt>
                <c:pt idx="2">
                  <c:v>-1.4425587544783264E-5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-5546.5</c:v>
                      </c:pt>
                      <c:pt idx="1">
                        <c:v>-5517.5</c:v>
                      </c:pt>
                      <c:pt idx="2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Fr284 Lyr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-5546.5</c:v>
                </c:pt>
                <c:pt idx="1">
                  <c:v>-5517.5</c:v>
                </c:pt>
                <c:pt idx="2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-5546.5</c:v>
                </c:pt>
                <c:pt idx="1">
                  <c:v>-5517.5</c:v>
                </c:pt>
                <c:pt idx="2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-5546.5</c:v>
                </c:pt>
                <c:pt idx="1">
                  <c:v>-5517.5</c:v>
                </c:pt>
                <c:pt idx="2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-5546.5</c:v>
                </c:pt>
                <c:pt idx="1">
                  <c:v>-5517.5</c:v>
                </c:pt>
                <c:pt idx="2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3.0342000027303584E-3</c:v>
                </c:pt>
                <c:pt idx="1">
                  <c:v>-2.4710000070626847E-3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-5546.5</c:v>
                </c:pt>
                <c:pt idx="1">
                  <c:v>-5517.5</c:v>
                </c:pt>
                <c:pt idx="2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-5546.5</c:v>
                </c:pt>
                <c:pt idx="1">
                  <c:v>-5517.5</c:v>
                </c:pt>
                <c:pt idx="2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-5546.5</c:v>
                </c:pt>
                <c:pt idx="1">
                  <c:v>-5517.5</c:v>
                </c:pt>
                <c:pt idx="2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-5546.5</c:v>
                </c:pt>
                <c:pt idx="1">
                  <c:v>-5517.5</c:v>
                </c:pt>
                <c:pt idx="2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2.8960761382200748E-4</c:v>
                </c:pt>
                <c:pt idx="1">
                  <c:v>2.8801796939044943E-4</c:v>
                </c:pt>
                <c:pt idx="2">
                  <c:v>-1.4425587544783264E-5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-5546.5</c:v>
                </c:pt>
                <c:pt idx="1">
                  <c:v>-5517.5</c:v>
                </c:pt>
                <c:pt idx="2">
                  <c:v>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7.285156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50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58678.546000000002</v>
      </c>
      <c r="D7" s="13" t="s">
        <v>51</v>
      </c>
    </row>
    <row r="8" spans="1:15" ht="12.95" customHeight="1" x14ac:dyDescent="0.2">
      <c r="A8" s="20" t="s">
        <v>3</v>
      </c>
      <c r="C8" s="28">
        <v>0.38045879999999999</v>
      </c>
      <c r="D8" s="13" t="s">
        <v>51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-1.4425587544783264E-5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-5.4815325226140948E-8</v>
      </c>
      <c r="D12" s="21"/>
      <c r="E12" s="36" t="s">
        <v>45</v>
      </c>
      <c r="F12" s="37" t="s">
        <v>52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60547.715751736112</v>
      </c>
    </row>
    <row r="15" spans="1:15" ht="12.95" customHeight="1" x14ac:dyDescent="0.2">
      <c r="A15" s="17" t="s">
        <v>17</v>
      </c>
      <c r="C15" s="18">
        <f ca="1">(C7+C11)+(C8+C12)*INT(MAX(F21:F3533))</f>
        <v>58678.545985574412</v>
      </c>
      <c r="E15" s="38" t="s">
        <v>33</v>
      </c>
      <c r="F15" s="40">
        <f ca="1">ROUND(2*(F14-$C$7)/$C$8,0)/2+F13</f>
        <v>4914</v>
      </c>
    </row>
    <row r="16" spans="1:15" ht="12.95" customHeight="1" x14ac:dyDescent="0.2">
      <c r="A16" s="17" t="s">
        <v>4</v>
      </c>
      <c r="C16" s="18">
        <f ca="1">+C8+C12</f>
        <v>0.38045874518467476</v>
      </c>
      <c r="E16" s="38" t="s">
        <v>34</v>
      </c>
      <c r="F16" s="40">
        <f ca="1">ROUND(2*(F14-$C$15)/$C$16,0)/2+F13</f>
        <v>4914</v>
      </c>
    </row>
    <row r="17" spans="1:21" ht="12.95" customHeight="1" thickBot="1" x14ac:dyDescent="0.25">
      <c r="A17" s="16" t="s">
        <v>27</v>
      </c>
      <c r="C17" s="20">
        <f>COUNT(C21:C2191)</f>
        <v>3</v>
      </c>
      <c r="E17" s="38" t="s">
        <v>43</v>
      </c>
      <c r="F17" s="41">
        <f ca="1">+$C$15+$C$16*$F$16-15018.5-$C$5/24</f>
        <v>45530.016092745238</v>
      </c>
    </row>
    <row r="18" spans="1:21" ht="12.95" customHeight="1" thickTop="1" thickBot="1" x14ac:dyDescent="0.25">
      <c r="A18" s="17" t="s">
        <v>5</v>
      </c>
      <c r="C18" s="24">
        <f ca="1">+C15</f>
        <v>58678.545985574412</v>
      </c>
      <c r="D18" s="25">
        <f ca="1">+C16</f>
        <v>0.38045874518467476</v>
      </c>
      <c r="E18" s="43" t="s">
        <v>44</v>
      </c>
      <c r="F18" s="42">
        <f ca="1">+($C$15+$C$16*$F$16)-($C$16/2)-15018.5-$C$5/24</f>
        <v>45529.825863372644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44" t="s">
        <v>47</v>
      </c>
      <c r="B21" s="45" t="s">
        <v>48</v>
      </c>
      <c r="C21" s="44">
        <v>56568.334300000002</v>
      </c>
      <c r="D21" s="44">
        <v>5.5999999999999999E-3</v>
      </c>
      <c r="E21" s="20">
        <f>+(C21-C$7)/C$8</f>
        <v>-5546.4920248920507</v>
      </c>
      <c r="F21" s="20">
        <f>ROUND(2*E21,0)/2</f>
        <v>-5546.5</v>
      </c>
      <c r="G21" s="20">
        <f>+C21-(C$7+F21*C$8)</f>
        <v>3.0342000027303584E-3</v>
      </c>
      <c r="K21" s="20">
        <f>+G21</f>
        <v>3.0342000027303584E-3</v>
      </c>
      <c r="O21" s="20">
        <f ca="1">+C$11+C$12*$F21</f>
        <v>2.8960761382200748E-4</v>
      </c>
      <c r="Q21" s="26">
        <f>+C21-15018.5</f>
        <v>41549.834300000002</v>
      </c>
    </row>
    <row r="22" spans="1:21" ht="12.95" customHeight="1" x14ac:dyDescent="0.2">
      <c r="A22" s="44" t="s">
        <v>47</v>
      </c>
      <c r="B22" s="45" t="s">
        <v>49</v>
      </c>
      <c r="C22" s="44">
        <v>56579.362099999998</v>
      </c>
      <c r="D22" s="44">
        <v>5.5999999999999999E-3</v>
      </c>
      <c r="E22" s="20">
        <f>+(C22-C$7)/C$8</f>
        <v>-5517.5064947899846</v>
      </c>
      <c r="F22" s="20">
        <f>ROUND(2*E22,0)/2</f>
        <v>-5517.5</v>
      </c>
      <c r="G22" s="20">
        <f>+C22-(C$7+F22*C$8)</f>
        <v>-2.4710000070626847E-3</v>
      </c>
      <c r="K22" s="20">
        <f>+G22</f>
        <v>-2.4710000070626847E-3</v>
      </c>
      <c r="O22" s="20">
        <f ca="1">+C$11+C$12*$F22</f>
        <v>2.8801796939044943E-4</v>
      </c>
      <c r="Q22" s="26">
        <f>+C22-15018.5</f>
        <v>41560.862099999998</v>
      </c>
    </row>
    <row r="23" spans="1:21" ht="12.95" customHeight="1" x14ac:dyDescent="0.2">
      <c r="A23" s="22" t="str">
        <f>$D$7</f>
        <v>VSX</v>
      </c>
      <c r="B23" s="21"/>
      <c r="C23" s="22">
        <f>$C$7</f>
        <v>58678.546000000002</v>
      </c>
      <c r="D23" s="22" t="s">
        <v>13</v>
      </c>
      <c r="E23" s="20">
        <f>+(C23-C$7)/C$8</f>
        <v>0</v>
      </c>
      <c r="F23" s="20">
        <f>ROUND(2*E23,0)/2</f>
        <v>0</v>
      </c>
      <c r="G23" s="20">
        <f>+C23-(C$7+F23*C$8)</f>
        <v>0</v>
      </c>
      <c r="K23" s="20">
        <f>+G23</f>
        <v>0</v>
      </c>
      <c r="O23" s="20">
        <f ca="1">+C$11+C$12*$F23</f>
        <v>-1.4425587544783264E-5</v>
      </c>
      <c r="Q23" s="26">
        <f>+C23-15018.5</f>
        <v>43660.046000000002</v>
      </c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sortState xmlns:xlrd2="http://schemas.microsoft.com/office/spreadsheetml/2017/richdata2" ref="A21:Y36">
    <sortCondition ref="C21:C36"/>
  </sortState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2024-08-25T05:10:41Z</dcterms:modified>
</cp:coreProperties>
</file>