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7A7583F-D34B-4BE1-9A9B-7F6E95C81A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C9" i="1"/>
  <c r="D9" i="1"/>
  <c r="Q24" i="1"/>
  <c r="Q25" i="1"/>
  <c r="Q26" i="1"/>
  <c r="Q22" i="1"/>
  <c r="Q23" i="1"/>
  <c r="D4" i="1"/>
  <c r="C4" i="1"/>
  <c r="B2" i="1"/>
  <c r="C7" i="1"/>
  <c r="C8" i="1"/>
  <c r="E21" i="1"/>
  <c r="F21" i="1"/>
  <c r="Q21" i="1"/>
  <c r="F17" i="1"/>
  <c r="C17" i="1"/>
  <c r="G21" i="1"/>
  <c r="E22" i="1"/>
  <c r="F22" i="1"/>
  <c r="G22" i="1"/>
  <c r="K22" i="1"/>
  <c r="E25" i="1"/>
  <c r="F25" i="1"/>
  <c r="G25" i="1"/>
  <c r="K25" i="1"/>
  <c r="G27" i="1"/>
  <c r="K27" i="1"/>
  <c r="E24" i="1"/>
  <c r="F24" i="1"/>
  <c r="G24" i="1"/>
  <c r="K24" i="1"/>
  <c r="E27" i="1"/>
  <c r="F27" i="1"/>
  <c r="E23" i="1"/>
  <c r="F23" i="1"/>
  <c r="G23" i="1"/>
  <c r="K23" i="1"/>
  <c r="E26" i="1"/>
  <c r="F26" i="1"/>
  <c r="G26" i="1"/>
  <c r="K26" i="1"/>
  <c r="K21" i="1"/>
  <c r="C11" i="1"/>
  <c r="C12" i="1"/>
  <c r="C16" i="1" l="1"/>
  <c r="D18" i="1" s="1"/>
  <c r="O25" i="1"/>
  <c r="O24" i="1"/>
  <c r="C15" i="1"/>
  <c r="O27" i="1"/>
  <c r="O21" i="1"/>
  <c r="O22" i="1"/>
  <c r="O23" i="1"/>
  <c r="O26" i="1"/>
  <c r="C18" i="1" l="1"/>
  <c r="F18" i="1"/>
  <c r="F19" i="1" s="1"/>
</calcChain>
</file>

<file path=xl/sharedStrings.xml><?xml version="1.0" encoding="utf-8"?>
<sst xmlns="http://schemas.openxmlformats.org/spreadsheetml/2006/main" count="55" uniqueCount="48">
  <si>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</si>
  <si>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</si>
  <si>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</si>
  <si>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</si>
  <si>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</si>
  <si>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</si>
  <si>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</si>
  <si>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</si>
  <si>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</si>
  <si>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</si>
  <si>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</si>
  <si>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</si>
  <si>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</si>
  <si>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</si>
  <si>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</si>
  <si>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</si>
  <si>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</si>
  <si>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</si>
  <si>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</si>
  <si>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</si>
  <si>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</si>
  <si>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</si>
  <si>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</si>
  <si>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</si>
  <si>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</si>
  <si>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</si>
  <si>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</si>
  <si>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</si>
  <si>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</si>
  <si>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</si>
  <si>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</si>
  <si>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</si>
  <si>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</si>
  <si>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</si>
  <si>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</si>
  <si>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</si>
  <si>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</si>
  <si>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SX Lup / GSC 7849-1908               </t>
  </si>
  <si>
    <t xml:space="preserve">EA/SD     </t>
  </si>
  <si>
    <t>IBVS 5843</t>
  </si>
  <si>
    <t>II</t>
  </si>
  <si>
    <t>OEJV 116</t>
  </si>
  <si>
    <t>OEJV 0130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</si>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</sst>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8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172" fontId="16" fillId="0" borderId="0" xfId="0" applyNumberFormat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7" applyFont="1"/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Lup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3-4D63-8A61-1E7C42D3CB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83-4D63-8A61-1E7C42D3CB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83-4D63-8A61-1E7C42D3CB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0</c:v>
                </c:pt>
                <c:pt idx="1">
                  <c:v>6.7167250017519109E-3</c:v>
                </c:pt>
                <c:pt idx="2">
                  <c:v>-5.1095800008624792E-3</c:v>
                </c:pt>
                <c:pt idx="3">
                  <c:v>-1.0301830006937962E-2</c:v>
                </c:pt>
                <c:pt idx="4">
                  <c:v>-9.3018300030962564E-3</c:v>
                </c:pt>
                <c:pt idx="5">
                  <c:v>-1.4919160006684251E-2</c:v>
                </c:pt>
                <c:pt idx="6">
                  <c:v>-4.1464970039669424E-2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83-4D63-8A61-1E7C42D3CB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83-4D63-8A61-1E7C42D3CB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83-4D63-8A61-1E7C42D3CB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2.0999999999999999E-3</c:v>
                  </c:pt>
                  <c:pt idx="2">
                    <c:v>3.0999999999999999E-3</c:v>
                  </c:pt>
                  <c:pt idx="3">
                    <c:v>3.0000000000000001E-3</c:v>
                  </c:pt>
                  <c:pt idx="4">
                    <c:v>7.0000000000000001E-3</c:v>
                  </c:pt>
                  <c:pt idx="5">
                    <c:v>4.0000000000000001E-3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83-4D63-8A61-1E7C42D3CB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2097.5</c:v>
                </c:pt>
                <c:pt idx="2">
                  <c:v>2102</c:v>
                </c:pt>
                <c:pt idx="3">
                  <c:v>3627</c:v>
                </c:pt>
                <c:pt idx="4">
                  <c:v>3627</c:v>
                </c:pt>
                <c:pt idx="5">
                  <c:v>4204</c:v>
                </c:pt>
                <c:pt idx="6">
                  <c:v>8293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8.3556888330843047E-3</c:v>
                </c:pt>
                <c:pt idx="1">
                  <c:v>-3.2806362664196034E-3</c:v>
                </c:pt>
                <c:pt idx="2">
                  <c:v>-3.3056009686593026E-3</c:v>
                </c:pt>
                <c:pt idx="3">
                  <c:v>-1.1765861172112679E-2</c:v>
                </c:pt>
                <c:pt idx="4">
                  <c:v>-1.1765861172112679E-2</c:v>
                </c:pt>
                <c:pt idx="5">
                  <c:v>-1.496689077040291E-2</c:v>
                </c:pt>
                <c:pt idx="6">
                  <c:v>-3.7651483538875603E-2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83-4D63-8A61-1E7C42D3C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29472"/>
        <c:axId val="1"/>
      </c:scatterChart>
      <c:valAx>
        <c:axId val="87572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729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174087-0E7D-6D8E-6A74-6AE31F0C9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2: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37</v>
      </c>
      <c r="F1" s="3">
        <v>52500.044300000001</v>
      </c>
      <c r="G1" s="3">
        <v>0.68585028999999997</v>
      </c>
      <c r="H1" s="3" t="s">
        <v>38</v>
      </c>
    </row>
    <row r="2" spans="1:8" ht="12.95" customHeight="1" x14ac:dyDescent="0.2">
      <c r="A2" t="s">
        <v>22</v>
      </c>
      <c r="B2" t="str">
        <f>H1</f>
        <v xml:space="preserve">EA/SD     </v>
      </c>
      <c r="C2" s="3"/>
      <c r="D2" s="3"/>
    </row>
    <row r="3" spans="1:8" ht="12.95" customHeight="1" thickBot="1" x14ac:dyDescent="0.25">
      <c r="C3" s="30" t="s">
        <v>34</v>
      </c>
    </row>
    <row r="4" spans="1:8" ht="12.95" customHeight="1" thickTop="1" thickBot="1" x14ac:dyDescent="0.25">
      <c r="A4" s="5" t="s">
        <v>36</v>
      </c>
      <c r="C4" s="8">
        <f>F1</f>
        <v>52500.044300000001</v>
      </c>
      <c r="D4" s="9">
        <f>G1</f>
        <v>0.68585028999999997</v>
      </c>
    </row>
    <row r="5" spans="1:8" ht="12.95" customHeight="1" thickTop="1" x14ac:dyDescent="0.2">
      <c r="A5" s="11" t="s">
        <v>27</v>
      </c>
      <c r="B5" s="12"/>
      <c r="C5" s="13">
        <v>-9.5</v>
      </c>
      <c r="D5" s="12" t="s">
        <v>28</v>
      </c>
      <c r="E5" s="12"/>
    </row>
    <row r="6" spans="1:8" ht="12.95" customHeight="1" x14ac:dyDescent="0.2">
      <c r="A6" s="5" t="s">
        <v>0</v>
      </c>
    </row>
    <row r="7" spans="1:8" ht="12.95" customHeight="1" x14ac:dyDescent="0.2">
      <c r="A7" t="s">
        <v>1</v>
      </c>
      <c r="C7">
        <f>C4</f>
        <v>52500.044300000001</v>
      </c>
    </row>
    <row r="8" spans="1:8" ht="12.95" customHeight="1" x14ac:dyDescent="0.2">
      <c r="A8" t="s">
        <v>2</v>
      </c>
      <c r="C8">
        <f>D4</f>
        <v>0.68585028999999997</v>
      </c>
      <c r="D8" s="29"/>
    </row>
    <row r="9" spans="1:8" ht="12.95" customHeight="1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2.95" customHeight="1" thickBot="1" x14ac:dyDescent="0.25">
      <c r="A10" s="12"/>
      <c r="B10" s="12"/>
      <c r="C10" s="4" t="s">
        <v>18</v>
      </c>
      <c r="D10" s="4" t="s">
        <v>19</v>
      </c>
      <c r="E10" s="12"/>
    </row>
    <row r="11" spans="1:8" ht="12.95" customHeight="1" x14ac:dyDescent="0.2">
      <c r="A11" s="12" t="s">
        <v>14</v>
      </c>
      <c r="B11" s="12"/>
      <c r="C11" s="23">
        <f ca="1">INTERCEPT(INDIRECT($D$9):G975,INDIRECT($C$9):F975)</f>
        <v>8.3556888330843047E-3</v>
      </c>
      <c r="D11" s="3"/>
      <c r="E11" s="12"/>
    </row>
    <row r="12" spans="1:8" ht="12.95" customHeight="1" x14ac:dyDescent="0.2">
      <c r="A12" s="12" t="s">
        <v>15</v>
      </c>
      <c r="B12" s="12"/>
      <c r="C12" s="23">
        <f ca="1">SLOPE(INDIRECT($D$9):G975,INDIRECT($C$9):F975)</f>
        <v>-5.5477116088218871E-6</v>
      </c>
      <c r="D12" s="3"/>
      <c r="E12" s="12"/>
    </row>
    <row r="13" spans="1:8" ht="12.95" customHeight="1" x14ac:dyDescent="0.2">
      <c r="A13" s="12" t="s">
        <v>17</v>
      </c>
      <c r="B13" s="12"/>
      <c r="C13" s="3" t="s">
        <v>12</v>
      </c>
      <c r="D13" s="3"/>
      <c r="E13" s="12"/>
    </row>
    <row r="14" spans="1:8" ht="12.95" customHeight="1" x14ac:dyDescent="0.2">
      <c r="A14" s="12"/>
      <c r="B14" s="12"/>
      <c r="C14" s="12"/>
      <c r="D14" s="12"/>
      <c r="E14" s="12"/>
    </row>
    <row r="15" spans="1:8" ht="12.95" customHeight="1" x14ac:dyDescent="0.2">
      <c r="A15" s="14" t="s">
        <v>16</v>
      </c>
      <c r="B15" s="12"/>
      <c r="C15" s="15">
        <f ca="1">(C7+C11)+(C8+C12)*INT(MAX(F21:F3516))</f>
        <v>58187.763103486461</v>
      </c>
    </row>
    <row r="16" spans="1:8" ht="12.95" customHeight="1" x14ac:dyDescent="0.2">
      <c r="A16" s="18" t="s">
        <v>3</v>
      </c>
      <c r="B16" s="12"/>
      <c r="C16" s="19">
        <f ca="1">+C8+C12</f>
        <v>0.68584474228839121</v>
      </c>
    </row>
    <row r="17" spans="1:17" ht="12.95" customHeight="1" thickBot="1" x14ac:dyDescent="0.25">
      <c r="A17" s="16" t="s">
        <v>26</v>
      </c>
      <c r="B17" s="12"/>
      <c r="C17" s="12">
        <f>COUNT(C21:C2174)</f>
        <v>7</v>
      </c>
      <c r="E17" s="16" t="s">
        <v>29</v>
      </c>
      <c r="F17" s="17">
        <f ca="1">TODAY()+15018.5-B5/24</f>
        <v>60358.5</v>
      </c>
    </row>
    <row r="18" spans="1:17" ht="12.95" customHeight="1" thickTop="1" thickBot="1" x14ac:dyDescent="0.25">
      <c r="A18" s="18" t="s">
        <v>4</v>
      </c>
      <c r="B18" s="12"/>
      <c r="C18" s="21">
        <f ca="1">+C15</f>
        <v>58187.763103486461</v>
      </c>
      <c r="D18" s="22">
        <f ca="1">+C16</f>
        <v>0.68584474228839121</v>
      </c>
      <c r="E18" s="16" t="s">
        <v>30</v>
      </c>
      <c r="F18" s="17">
        <f ca="1">ROUND(2*(F17-C15)/C16,0)/2+1</f>
        <v>3166</v>
      </c>
    </row>
    <row r="19" spans="1:17" ht="12.95" customHeight="1" thickTop="1" x14ac:dyDescent="0.2">
      <c r="E19" s="16" t="s">
        <v>31</v>
      </c>
      <c r="F19" s="20">
        <f ca="1">+C15+C16*F18-15018.5-C5/24</f>
        <v>45341.043390904844</v>
      </c>
    </row>
    <row r="20" spans="1:17" ht="12.95" customHeight="1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ht="12.95" customHeight="1" x14ac:dyDescent="0.2">
      <c r="A21" s="32" t="s">
        <v>35</v>
      </c>
      <c r="B21" s="31" t="s">
        <v>33</v>
      </c>
      <c r="C21" s="32">
        <v>52500.044300000001</v>
      </c>
      <c r="D21" s="28"/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K21">
        <f t="shared" ref="K21:K27" si="3">+G21</f>
        <v>0</v>
      </c>
      <c r="O21">
        <f t="shared" ref="O21:O26" ca="1" si="4">+C$11+C$12*$F21</f>
        <v>8.3556888330843047E-3</v>
      </c>
      <c r="Q21" s="2">
        <f t="shared" ref="Q21:Q26" si="5">+C21-15018.5</f>
        <v>37481.544300000001</v>
      </c>
    </row>
    <row r="22" spans="1:17" ht="12.95" customHeight="1" x14ac:dyDescent="0.2">
      <c r="A22" s="33" t="s">
        <v>39</v>
      </c>
      <c r="B22" s="31" t="s">
        <v>40</v>
      </c>
      <c r="C22" s="32">
        <v>53938.622000000003</v>
      </c>
      <c r="D22" s="32">
        <v>2.0999999999999999E-3</v>
      </c>
      <c r="E22">
        <f t="shared" si="0"/>
        <v>2097.5097932815656</v>
      </c>
      <c r="F22">
        <f t="shared" si="1"/>
        <v>2097.5</v>
      </c>
      <c r="G22">
        <f t="shared" si="2"/>
        <v>6.7167250017519109E-3</v>
      </c>
      <c r="K22">
        <f t="shared" si="3"/>
        <v>6.7167250017519109E-3</v>
      </c>
      <c r="O22">
        <f t="shared" ca="1" si="4"/>
        <v>-3.2806362664196034E-3</v>
      </c>
      <c r="Q22" s="2">
        <f t="shared" si="5"/>
        <v>38920.122000000003</v>
      </c>
    </row>
    <row r="23" spans="1:17" ht="12.95" customHeight="1" x14ac:dyDescent="0.2">
      <c r="A23" s="33" t="s">
        <v>39</v>
      </c>
      <c r="B23" s="31" t="s">
        <v>33</v>
      </c>
      <c r="C23" s="32">
        <v>53941.696499999998</v>
      </c>
      <c r="D23" s="32">
        <v>3.0999999999999999E-3</v>
      </c>
      <c r="E23">
        <f t="shared" si="0"/>
        <v>2101.9925500067907</v>
      </c>
      <c r="F23">
        <f t="shared" si="1"/>
        <v>2102</v>
      </c>
      <c r="G23">
        <f t="shared" si="2"/>
        <v>-5.1095800008624792E-3</v>
      </c>
      <c r="K23">
        <f t="shared" si="3"/>
        <v>-5.1095800008624792E-3</v>
      </c>
      <c r="O23">
        <f t="shared" ca="1" si="4"/>
        <v>-3.3056009686593026E-3</v>
      </c>
      <c r="Q23" s="2">
        <f t="shared" si="5"/>
        <v>38923.196499999998</v>
      </c>
    </row>
    <row r="24" spans="1:17" ht="12.95" customHeight="1" x14ac:dyDescent="0.2">
      <c r="A24" s="34" t="s">
        <v>41</v>
      </c>
      <c r="B24" s="35" t="s">
        <v>33</v>
      </c>
      <c r="C24" s="36">
        <v>54987.612999999998</v>
      </c>
      <c r="D24" s="36">
        <v>3.0000000000000001E-3</v>
      </c>
      <c r="E24">
        <f t="shared" si="0"/>
        <v>3626.9849794770753</v>
      </c>
      <c r="F24">
        <f t="shared" si="1"/>
        <v>3627</v>
      </c>
      <c r="G24">
        <f t="shared" si="2"/>
        <v>-1.0301830006937962E-2</v>
      </c>
      <c r="K24">
        <f t="shared" si="3"/>
        <v>-1.0301830006937962E-2</v>
      </c>
      <c r="O24">
        <f t="shared" ca="1" si="4"/>
        <v>-1.1765861172112679E-2</v>
      </c>
      <c r="Q24" s="2">
        <f t="shared" si="5"/>
        <v>39969.112999999998</v>
      </c>
    </row>
    <row r="25" spans="1:17" ht="12.95" customHeight="1" x14ac:dyDescent="0.2">
      <c r="A25" s="34" t="s">
        <v>41</v>
      </c>
      <c r="B25" s="35" t="s">
        <v>33</v>
      </c>
      <c r="C25" s="36">
        <v>54987.614000000001</v>
      </c>
      <c r="D25" s="36">
        <v>7.0000000000000001E-3</v>
      </c>
      <c r="E25">
        <f t="shared" si="0"/>
        <v>3626.9864375212264</v>
      </c>
      <c r="F25">
        <f t="shared" si="1"/>
        <v>3627</v>
      </c>
      <c r="G25">
        <f t="shared" si="2"/>
        <v>-9.3018300030962564E-3</v>
      </c>
      <c r="K25">
        <f t="shared" si="3"/>
        <v>-9.3018300030962564E-3</v>
      </c>
      <c r="O25">
        <f t="shared" ca="1" si="4"/>
        <v>-1.1765861172112679E-2</v>
      </c>
      <c r="Q25" s="2">
        <f t="shared" si="5"/>
        <v>39969.114000000001</v>
      </c>
    </row>
    <row r="26" spans="1:17" ht="12.95" customHeight="1" x14ac:dyDescent="0.2">
      <c r="A26" s="34" t="s">
        <v>42</v>
      </c>
      <c r="B26" s="37" t="s">
        <v>33</v>
      </c>
      <c r="C26" s="38">
        <v>55383.343999999997</v>
      </c>
      <c r="D26" s="38">
        <v>4.0000000000000001E-3</v>
      </c>
      <c r="E26">
        <f t="shared" si="0"/>
        <v>4203.9782472061006</v>
      </c>
      <c r="F26">
        <f t="shared" si="1"/>
        <v>4204</v>
      </c>
      <c r="G26">
        <f t="shared" si="2"/>
        <v>-1.4919160006684251E-2</v>
      </c>
      <c r="K26">
        <f t="shared" si="3"/>
        <v>-1.4919160006684251E-2</v>
      </c>
      <c r="O26">
        <f t="shared" ca="1" si="4"/>
        <v>-1.496689077040291E-2</v>
      </c>
      <c r="Q26" s="2">
        <f t="shared" si="5"/>
        <v>40364.843999999997</v>
      </c>
    </row>
    <row r="27" spans="1:17" ht="12.95" customHeight="1" x14ac:dyDescent="0.2">
      <c r="A27" s="39" t="s">
        <v>43</v>
      </c>
      <c r="B27" s="40" t="s">
        <v>33</v>
      </c>
      <c r="C27" s="41">
        <v>58187.759289999958</v>
      </c>
      <c r="D27" s="41">
        <v>1E-4</v>
      </c>
      <c r="E27">
        <f>+(C27-C$7)/C$8</f>
        <v>8292.9395422431862</v>
      </c>
      <c r="F27">
        <f t="shared" si="1"/>
        <v>8293</v>
      </c>
      <c r="G27">
        <f>+C27-(C$7+F27*C$8)</f>
        <v>-4.1464970039669424E-2</v>
      </c>
      <c r="K27">
        <f t="shared" si="3"/>
        <v>-4.1464970039669424E-2</v>
      </c>
      <c r="O27">
        <f ca="1">+C$11+C$12*$F27</f>
        <v>-3.7651483538875603E-2</v>
      </c>
      <c r="Q27" s="2">
        <f>+C27-15018.5</f>
        <v>43169.259289999958</v>
      </c>
    </row>
    <row r="28" spans="1:17" ht="12.95" customHeight="1" x14ac:dyDescent="0.2">
      <c r="A28" s="39"/>
      <c r="B28" s="40"/>
      <c r="C28" s="41"/>
      <c r="D28" s="41"/>
    </row>
    <row r="29" spans="1:17" ht="12.95" customHeight="1" x14ac:dyDescent="0.2">
      <c r="C29" s="10"/>
      <c r="D29" s="10"/>
    </row>
    <row r="30" spans="1:17" ht="12.95" customHeight="1" x14ac:dyDescent="0.2">
      <c r="C30" s="10"/>
      <c r="D30" s="10"/>
    </row>
    <row r="31" spans="1:17" ht="12.95" customHeight="1" x14ac:dyDescent="0.2">
      <c r="C31" s="10"/>
      <c r="D31" s="10"/>
    </row>
    <row r="32" spans="1:17" ht="12.95" customHeight="1" x14ac:dyDescent="0.2">
      <c r="C32" s="10"/>
      <c r="D32" s="10"/>
    </row>
    <row r="33" spans="3:4" ht="12.95" customHeight="1" x14ac:dyDescent="0.2">
      <c r="C33" s="10"/>
      <c r="D33" s="10"/>
    </row>
    <row r="34" spans="3:4" ht="12.95" customHeight="1" x14ac:dyDescent="0.2">
      <c r="C34" s="10"/>
      <c r="D34" s="10"/>
    </row>
    <row r="35" spans="3:4" ht="12.95" customHeight="1" x14ac:dyDescent="0.2">
      <c r="C35" s="10"/>
      <c r="D35" s="10"/>
    </row>
    <row r="36" spans="3:4" ht="12.95" customHeight="1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27:D28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2024-02-18T05:59:10Z</dcterms:modified>
</cp:coreProperties>
</file>