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5C985D7-752B-46E2-A8A3-AF7E11177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2" i="1" l="1"/>
  <c r="F52" i="1" s="1"/>
  <c r="G52" i="1" s="1"/>
  <c r="I52" i="1" s="1"/>
  <c r="Q52" i="1"/>
  <c r="C52" i="1"/>
  <c r="A52" i="1"/>
  <c r="E72" i="1"/>
  <c r="F72" i="1"/>
  <c r="G72" i="1" s="1"/>
  <c r="I72" i="1" s="1"/>
  <c r="Q72" i="1"/>
  <c r="Q67" i="1"/>
  <c r="E51" i="1"/>
  <c r="F51" i="1" s="1"/>
  <c r="G51" i="1" s="1"/>
  <c r="L51" i="1" s="1"/>
  <c r="E53" i="1"/>
  <c r="F53" i="1" s="1"/>
  <c r="G53" i="1" s="1"/>
  <c r="L53" i="1" s="1"/>
  <c r="E64" i="1"/>
  <c r="F64" i="1" s="1"/>
  <c r="G64" i="1" s="1"/>
  <c r="L64" i="1" s="1"/>
  <c r="E66" i="1"/>
  <c r="F66" i="1"/>
  <c r="G66" i="1" s="1"/>
  <c r="L66" i="1" s="1"/>
  <c r="E67" i="1"/>
  <c r="F67" i="1" s="1"/>
  <c r="G67" i="1" s="1"/>
  <c r="L67" i="1" s="1"/>
  <c r="E49" i="1"/>
  <c r="F49" i="1" s="1"/>
  <c r="G49" i="1" s="1"/>
  <c r="N49" i="1" s="1"/>
  <c r="E50" i="1"/>
  <c r="F50" i="1"/>
  <c r="G50" i="1"/>
  <c r="N50" i="1" s="1"/>
  <c r="E54" i="1"/>
  <c r="F54" i="1" s="1"/>
  <c r="G54" i="1" s="1"/>
  <c r="I54" i="1" s="1"/>
  <c r="E55" i="1"/>
  <c r="F55" i="1" s="1"/>
  <c r="G55" i="1" s="1"/>
  <c r="I55" i="1" s="1"/>
  <c r="E56" i="1"/>
  <c r="F56" i="1" s="1"/>
  <c r="G56" i="1" s="1"/>
  <c r="I56" i="1" s="1"/>
  <c r="E57" i="1"/>
  <c r="F57" i="1" s="1"/>
  <c r="G57" i="1" s="1"/>
  <c r="I57" i="1" s="1"/>
  <c r="E58" i="1"/>
  <c r="F58" i="1"/>
  <c r="G58" i="1" s="1"/>
  <c r="I58" i="1" s="1"/>
  <c r="E59" i="1"/>
  <c r="F59" i="1" s="1"/>
  <c r="G59" i="1" s="1"/>
  <c r="J59" i="1" s="1"/>
  <c r="E60" i="1"/>
  <c r="E44" i="2" s="1"/>
  <c r="E61" i="1"/>
  <c r="F61" i="1"/>
  <c r="G61" i="1"/>
  <c r="I61" i="1" s="1"/>
  <c r="E62" i="1"/>
  <c r="E46" i="2" s="1"/>
  <c r="E63" i="1"/>
  <c r="F63" i="1" s="1"/>
  <c r="G63" i="1" s="1"/>
  <c r="I63" i="1" s="1"/>
  <c r="E65" i="1"/>
  <c r="F65" i="1" s="1"/>
  <c r="G65" i="1" s="1"/>
  <c r="I65" i="1" s="1"/>
  <c r="E68" i="1"/>
  <c r="F68" i="1" s="1"/>
  <c r="G68" i="1" s="1"/>
  <c r="I68" i="1" s="1"/>
  <c r="E69" i="1"/>
  <c r="E50" i="2" s="1"/>
  <c r="F69" i="1"/>
  <c r="G69" i="1" s="1"/>
  <c r="I69" i="1" s="1"/>
  <c r="E70" i="1"/>
  <c r="F70" i="1"/>
  <c r="G70" i="1" s="1"/>
  <c r="I70" i="1" s="1"/>
  <c r="E71" i="1"/>
  <c r="F71" i="1" s="1"/>
  <c r="G71" i="1" s="1"/>
  <c r="I71" i="1" s="1"/>
  <c r="Q66" i="1"/>
  <c r="Q64" i="1"/>
  <c r="Q53" i="1"/>
  <c r="Q51" i="1"/>
  <c r="G52" i="2"/>
  <c r="C52" i="2"/>
  <c r="G51" i="2"/>
  <c r="C51" i="2"/>
  <c r="E51" i="2"/>
  <c r="G50" i="2"/>
  <c r="C50" i="2"/>
  <c r="G49" i="2"/>
  <c r="C49" i="2"/>
  <c r="G57" i="2"/>
  <c r="C57" i="2"/>
  <c r="E57" i="2"/>
  <c r="G56" i="2"/>
  <c r="C56" i="2"/>
  <c r="E56" i="2"/>
  <c r="G48" i="2"/>
  <c r="C48" i="2"/>
  <c r="E48" i="2"/>
  <c r="G55" i="2"/>
  <c r="C55" i="2"/>
  <c r="G47" i="2"/>
  <c r="C47" i="2"/>
  <c r="E47" i="2"/>
  <c r="G46" i="2"/>
  <c r="C46" i="2"/>
  <c r="G45" i="2"/>
  <c r="C45" i="2"/>
  <c r="E45" i="2"/>
  <c r="G44" i="2"/>
  <c r="C44" i="2"/>
  <c r="G43" i="2"/>
  <c r="C43" i="2"/>
  <c r="E43" i="2"/>
  <c r="G42" i="2"/>
  <c r="C42" i="2"/>
  <c r="E42" i="2"/>
  <c r="G41" i="2"/>
  <c r="C41" i="2"/>
  <c r="G54" i="2"/>
  <c r="C54" i="2"/>
  <c r="E54" i="2"/>
  <c r="G53" i="2"/>
  <c r="C53" i="2"/>
  <c r="E53" i="2"/>
  <c r="G40" i="2"/>
  <c r="C40" i="2"/>
  <c r="E40" i="2"/>
  <c r="G39" i="2"/>
  <c r="C39" i="2"/>
  <c r="G38" i="2"/>
  <c r="C38" i="2"/>
  <c r="E48" i="1"/>
  <c r="E38" i="2" s="1"/>
  <c r="G37" i="2"/>
  <c r="C37" i="2"/>
  <c r="E47" i="1"/>
  <c r="E37" i="2" s="1"/>
  <c r="G36" i="2"/>
  <c r="C36" i="2"/>
  <c r="E46" i="1"/>
  <c r="F46" i="1" s="1"/>
  <c r="G46" i="1" s="1"/>
  <c r="I46" i="1" s="1"/>
  <c r="G35" i="2"/>
  <c r="C35" i="2"/>
  <c r="E45" i="1"/>
  <c r="E35" i="2" s="1"/>
  <c r="G34" i="2"/>
  <c r="C34" i="2"/>
  <c r="E44" i="1"/>
  <c r="E34" i="2" s="1"/>
  <c r="G33" i="2"/>
  <c r="C33" i="2"/>
  <c r="E43" i="1"/>
  <c r="E33" i="2"/>
  <c r="G32" i="2"/>
  <c r="C32" i="2"/>
  <c r="E42" i="1"/>
  <c r="E32" i="2" s="1"/>
  <c r="G31" i="2"/>
  <c r="C31" i="2"/>
  <c r="E41" i="1"/>
  <c r="F41" i="1" s="1"/>
  <c r="G41" i="1" s="1"/>
  <c r="H41" i="1" s="1"/>
  <c r="E31" i="2"/>
  <c r="G30" i="2"/>
  <c r="C30" i="2"/>
  <c r="E40" i="1"/>
  <c r="F40" i="1" s="1"/>
  <c r="G40" i="1" s="1"/>
  <c r="H40" i="1" s="1"/>
  <c r="G29" i="2"/>
  <c r="C29" i="2"/>
  <c r="E39" i="1"/>
  <c r="E29" i="2"/>
  <c r="G28" i="2"/>
  <c r="C28" i="2"/>
  <c r="E38" i="1"/>
  <c r="E28" i="2" s="1"/>
  <c r="G27" i="2"/>
  <c r="C27" i="2"/>
  <c r="E37" i="1"/>
  <c r="F37" i="1" s="1"/>
  <c r="G37" i="1" s="1"/>
  <c r="H37" i="1" s="1"/>
  <c r="E27" i="2"/>
  <c r="G26" i="2"/>
  <c r="C26" i="2"/>
  <c r="E36" i="1"/>
  <c r="E26" i="2" s="1"/>
  <c r="G25" i="2"/>
  <c r="C25" i="2"/>
  <c r="E35" i="1"/>
  <c r="E25" i="2"/>
  <c r="G24" i="2"/>
  <c r="C24" i="2"/>
  <c r="E34" i="1"/>
  <c r="F34" i="1" s="1"/>
  <c r="G34" i="1" s="1"/>
  <c r="H34" i="1" s="1"/>
  <c r="G23" i="2"/>
  <c r="C23" i="2"/>
  <c r="E33" i="1"/>
  <c r="E23" i="2"/>
  <c r="G22" i="2"/>
  <c r="C22" i="2"/>
  <c r="E32" i="1"/>
  <c r="E22" i="2" s="1"/>
  <c r="G21" i="2"/>
  <c r="C21" i="2"/>
  <c r="E31" i="1"/>
  <c r="E21" i="2"/>
  <c r="G20" i="2"/>
  <c r="C20" i="2"/>
  <c r="E30" i="1"/>
  <c r="F30" i="1" s="1"/>
  <c r="G30" i="1" s="1"/>
  <c r="H30" i="1" s="1"/>
  <c r="G19" i="2"/>
  <c r="C19" i="2"/>
  <c r="E29" i="1"/>
  <c r="E19" i="2" s="1"/>
  <c r="G18" i="2"/>
  <c r="C18" i="2"/>
  <c r="E28" i="1"/>
  <c r="F28" i="1" s="1"/>
  <c r="G28" i="1" s="1"/>
  <c r="H28" i="1" s="1"/>
  <c r="G17" i="2"/>
  <c r="C17" i="2"/>
  <c r="E27" i="1"/>
  <c r="E17" i="2" s="1"/>
  <c r="G16" i="2"/>
  <c r="C16" i="2"/>
  <c r="E26" i="1"/>
  <c r="E16" i="2" s="1"/>
  <c r="G15" i="2"/>
  <c r="C15" i="2"/>
  <c r="E25" i="1"/>
  <c r="E15" i="2" s="1"/>
  <c r="G14" i="2"/>
  <c r="C14" i="2"/>
  <c r="E24" i="1"/>
  <c r="E14" i="2" s="1"/>
  <c r="G13" i="2"/>
  <c r="C13" i="2"/>
  <c r="E13" i="2"/>
  <c r="E23" i="1"/>
  <c r="F23" i="1" s="1"/>
  <c r="G23" i="1" s="1"/>
  <c r="H23" i="1" s="1"/>
  <c r="G12" i="2"/>
  <c r="C12" i="2"/>
  <c r="E12" i="2"/>
  <c r="E22" i="1"/>
  <c r="G11" i="2"/>
  <c r="C11" i="2"/>
  <c r="E11" i="2"/>
  <c r="E21" i="1"/>
  <c r="F21" i="1" s="1"/>
  <c r="G21" i="1" s="1"/>
  <c r="H21" i="1" s="1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57" i="2"/>
  <c r="B57" i="2"/>
  <c r="D57" i="2"/>
  <c r="A57" i="2"/>
  <c r="H56" i="2"/>
  <c r="B56" i="2"/>
  <c r="D56" i="2"/>
  <c r="A56" i="2"/>
  <c r="H48" i="2"/>
  <c r="B48" i="2"/>
  <c r="D48" i="2"/>
  <c r="A48" i="2"/>
  <c r="H55" i="2"/>
  <c r="B55" i="2"/>
  <c r="D55" i="2"/>
  <c r="A55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54" i="2"/>
  <c r="B54" i="2"/>
  <c r="D54" i="2"/>
  <c r="A54" i="2"/>
  <c r="H53" i="2"/>
  <c r="B53" i="2"/>
  <c r="D53" i="2"/>
  <c r="A53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F11" i="1"/>
  <c r="Q68" i="1"/>
  <c r="Q69" i="1"/>
  <c r="Q70" i="1"/>
  <c r="Q71" i="1"/>
  <c r="Q50" i="1"/>
  <c r="Q49" i="1"/>
  <c r="F22" i="1"/>
  <c r="G22" i="1" s="1"/>
  <c r="H22" i="1" s="1"/>
  <c r="F31" i="1"/>
  <c r="G31" i="1" s="1"/>
  <c r="H31" i="1" s="1"/>
  <c r="F33" i="1"/>
  <c r="G33" i="1" s="1"/>
  <c r="H33" i="1" s="1"/>
  <c r="F35" i="1"/>
  <c r="G35" i="1" s="1"/>
  <c r="H35" i="1" s="1"/>
  <c r="F36" i="1"/>
  <c r="G36" i="1" s="1"/>
  <c r="H36" i="1" s="1"/>
  <c r="F39" i="1"/>
  <c r="G39" i="1" s="1"/>
  <c r="H39" i="1" s="1"/>
  <c r="F42" i="1"/>
  <c r="G42" i="1" s="1"/>
  <c r="H42" i="1" s="1"/>
  <c r="F43" i="1"/>
  <c r="G43" i="1" s="1"/>
  <c r="H43" i="1" s="1"/>
  <c r="F45" i="1"/>
  <c r="G45" i="1" s="1"/>
  <c r="I45" i="1" s="1"/>
  <c r="G11" i="1"/>
  <c r="Q65" i="1"/>
  <c r="Q62" i="1"/>
  <c r="E14" i="1"/>
  <c r="E15" i="1" s="1"/>
  <c r="C17" i="1"/>
  <c r="Q63" i="1"/>
  <c r="Q61" i="1"/>
  <c r="Q58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4" i="1"/>
  <c r="Q56" i="1"/>
  <c r="Q59" i="1"/>
  <c r="Q55" i="1"/>
  <c r="Q57" i="1"/>
  <c r="Q60" i="1"/>
  <c r="Q21" i="1"/>
  <c r="F44" i="1" l="1"/>
  <c r="G44" i="1" s="1"/>
  <c r="H44" i="1" s="1"/>
  <c r="F38" i="1"/>
  <c r="G38" i="1" s="1"/>
  <c r="H38" i="1" s="1"/>
  <c r="F32" i="1"/>
  <c r="G32" i="1" s="1"/>
  <c r="H32" i="1" s="1"/>
  <c r="E41" i="2"/>
  <c r="F62" i="1"/>
  <c r="G62" i="1" s="1"/>
  <c r="N62" i="1" s="1"/>
  <c r="F48" i="1"/>
  <c r="G48" i="1" s="1"/>
  <c r="I48" i="1" s="1"/>
  <c r="E30" i="2"/>
  <c r="E36" i="2"/>
  <c r="E20" i="2"/>
  <c r="E24" i="2"/>
  <c r="F47" i="1"/>
  <c r="G47" i="1" s="1"/>
  <c r="I47" i="1" s="1"/>
  <c r="F29" i="1"/>
  <c r="G29" i="1" s="1"/>
  <c r="H29" i="1" s="1"/>
  <c r="E18" i="2"/>
  <c r="F24" i="1"/>
  <c r="G24" i="1" s="1"/>
  <c r="H24" i="1" s="1"/>
  <c r="E52" i="2"/>
  <c r="E39" i="2"/>
  <c r="E55" i="2"/>
  <c r="F60" i="1"/>
  <c r="G60" i="1" s="1"/>
  <c r="F27" i="1"/>
  <c r="G27" i="1" s="1"/>
  <c r="H27" i="1" s="1"/>
  <c r="F26" i="1"/>
  <c r="G26" i="1" s="1"/>
  <c r="H26" i="1" s="1"/>
  <c r="E49" i="2"/>
  <c r="F25" i="1"/>
  <c r="G25" i="1" s="1"/>
  <c r="H25" i="1" s="1"/>
  <c r="C11" i="1"/>
  <c r="C12" i="1"/>
  <c r="O52" i="1" l="1"/>
  <c r="I60" i="1"/>
  <c r="O67" i="1"/>
  <c r="O72" i="1"/>
  <c r="O63" i="1"/>
  <c r="O69" i="1"/>
  <c r="O49" i="1"/>
  <c r="O70" i="1"/>
  <c r="O62" i="1"/>
  <c r="O53" i="1"/>
  <c r="O59" i="1"/>
  <c r="C16" i="1"/>
  <c r="D18" i="1" s="1"/>
  <c r="O57" i="1"/>
  <c r="O55" i="1"/>
  <c r="O64" i="1"/>
  <c r="O50" i="1"/>
  <c r="O51" i="1"/>
  <c r="O58" i="1"/>
  <c r="O54" i="1"/>
  <c r="O61" i="1"/>
  <c r="O56" i="1"/>
  <c r="O60" i="1"/>
  <c r="O68" i="1"/>
  <c r="O66" i="1"/>
  <c r="O71" i="1"/>
  <c r="O65" i="1"/>
  <c r="C15" i="1"/>
  <c r="E16" i="1" l="1"/>
  <c r="E17" i="1" s="1"/>
  <c r="C18" i="1"/>
</calcChain>
</file>

<file path=xl/sharedStrings.xml><?xml version="1.0" encoding="utf-8"?>
<sst xmlns="http://schemas.openxmlformats.org/spreadsheetml/2006/main" count="513" uniqueCount="259">
  <si>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</si>
  <si>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</si>
  <si>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</si>
  <si>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</si>
  <si>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</si>
  <si>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</si>
  <si>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</si>
  <si>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</si>
  <si>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</si>
  <si>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</si>
  <si>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</si>
  <si>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</si>
  <si>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</si>
  <si>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</si>
  <si>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</si>
  <si>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</si>
  <si>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</si>
  <si>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</si>
  <si>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</si>
  <si>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</si>
  <si>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</si>
  <si>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</si>
  <si>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</si>
  <si>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</si>
  <si>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</si>
  <si>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</si>
  <si>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</si>
  <si>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</si>
  <si>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* See Baldwin, M.E., et al, 2000, IBVS 4911</t>
  </si>
  <si>
    <t>EA?</t>
  </si>
  <si>
    <t>Harvard Plate</t>
  </si>
  <si>
    <t>II</t>
  </si>
  <si>
    <t>I</t>
  </si>
  <si>
    <t>IBVS 4911 (AAH)</t>
  </si>
  <si>
    <t>IBVS 4911 (RHN)</t>
  </si>
  <si>
    <t>IBVS 4911 (GWB)</t>
  </si>
  <si>
    <t>IBVS 5484</t>
  </si>
  <si>
    <t>Krajci, priv.comm.</t>
  </si>
  <si>
    <t>IBVS 5592</t>
  </si>
  <si>
    <t>Harvard</t>
  </si>
  <si>
    <t>IBVS</t>
  </si>
  <si>
    <t>Krajci</t>
  </si>
  <si>
    <t>CD Lyn / GSC 03409-02180</t>
  </si>
  <si>
    <t>IBVS 5657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</si>
  <si>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</si>
  <si>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</si>
  <si>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</si>
  <si>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</si>
  <si>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</si>
  <si>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</si>
  <si>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</si>
  <si>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</si>
  <si>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</si>
  <si>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Add cycle</t>
  </si>
  <si>
    <t>Old Cycle</t>
  </si>
  <si>
    <t>Start of linear fit &gt;&gt;&gt;&gt;&gt;&gt;&gt;&gt;&gt;&gt;&gt;&gt;&gt;&gt;&gt;&gt;&gt;&gt;&gt;&gt;&gt;</t>
  </si>
  <si>
    <t>IBVS 5992</t>
  </si>
  <si>
    <t>OEJV 0001</t>
  </si>
  <si>
    <t>vis</t>
  </si>
  <si>
    <t>JAVSO..40....1</t>
  </si>
  <si>
    <t>IBVS 6149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</si>
  <si>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</si>
  <si>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</si>
  <si>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</si>
  <si>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</si>
  <si>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</si>
  <si>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</si>
  <si>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</si>
  <si>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</si>
  <si>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</si>
  <si>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</si>
  <si>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</si>
  <si>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2415683.778 </t>
  </si>
  <si>
    <t> 26.10.1901 06:40 </t>
  </si>
  <si>
    <t> -0.322 </t>
  </si>
  <si>
    <t>P </t>
  </si>
  <si>
    <t> M.Baldwin et al. </t>
  </si>
  <si>
    <t>IBVS 4911 </t>
  </si>
  <si>
    <t>2416584.584 </t>
  </si>
  <si>
    <t> 14.04.1904 02:00 </t>
  </si>
  <si>
    <t> -0.306 </t>
  </si>
  <si>
    <t>2416834.709 </t>
  </si>
  <si>
    <t> 20.12.1904 05:00 </t>
  </si>
  <si>
    <t> -0.400 </t>
  </si>
  <si>
    <t>2416891.622 </t>
  </si>
  <si>
    <t> 15.02.1905 02:55 </t>
  </si>
  <si>
    <t> -0.355 </t>
  </si>
  <si>
    <t>2416932.578 </t>
  </si>
  <si>
    <t> 28.03.1905 01:52 </t>
  </si>
  <si>
    <t> -0.344 </t>
  </si>
  <si>
    <t>2417321.606 </t>
  </si>
  <si>
    <t> 21.04.1906 02:32 </t>
  </si>
  <si>
    <t> -0.294 </t>
  </si>
  <si>
    <t>2418374.695 </t>
  </si>
  <si>
    <t> 09.03.1909 04:40 </t>
  </si>
  <si>
    <t> -0.402 </t>
  </si>
  <si>
    <t>2419384.802 </t>
  </si>
  <si>
    <t> 14.12.1911 07:14 </t>
  </si>
  <si>
    <t> -0.271 </t>
  </si>
  <si>
    <t>2419716.880 </t>
  </si>
  <si>
    <t> 10.11.1912 09:07 </t>
  </si>
  <si>
    <t> -0.303 </t>
  </si>
  <si>
    <t>2420485.774 </t>
  </si>
  <si>
    <t> 19.12.1914 06:34 </t>
  </si>
  <si>
    <t> -0.265 </t>
  </si>
  <si>
    <t>2426306.847 </t>
  </si>
  <si>
    <t> 26.11.1930 08:19 </t>
  </si>
  <si>
    <t> -0.208 </t>
  </si>
  <si>
    <t>2428192.636 </t>
  </si>
  <si>
    <t> 25.01.1936 03:15 </t>
  </si>
  <si>
    <t> -0.164 </t>
  </si>
  <si>
    <t>2428872.792 </t>
  </si>
  <si>
    <t> 05.12.1937 07:00 </t>
  </si>
  <si>
    <t> -0.150 </t>
  </si>
  <si>
    <t>2428904.659 </t>
  </si>
  <si>
    <t> 06.01.1938 03:48 </t>
  </si>
  <si>
    <t> -0.129 </t>
  </si>
  <si>
    <t>2429020.583 </t>
  </si>
  <si>
    <t> 02.05.1938 01:59 </t>
  </si>
  <si>
    <t> -0.216 </t>
  </si>
  <si>
    <t>2429657.627 </t>
  </si>
  <si>
    <t> 29.01.1940 03:02 </t>
  </si>
  <si>
    <t> -0.094 </t>
  </si>
  <si>
    <t>2430014.732 </t>
  </si>
  <si>
    <t> 20.01.1941 05:34 </t>
  </si>
  <si>
    <t> -0.121 </t>
  </si>
  <si>
    <t>2431122.572 </t>
  </si>
  <si>
    <t> 02.02.1944 01:43 </t>
  </si>
  <si>
    <t> -0.071 </t>
  </si>
  <si>
    <t>2433592.832 </t>
  </si>
  <si>
    <t> 07.11.1950 07:58 </t>
  </si>
  <si>
    <t> -0.160 </t>
  </si>
  <si>
    <t>2445348.705 </t>
  </si>
  <si>
    <t> 14.01.1983 04:55 </t>
  </si>
  <si>
    <t> -0.054 </t>
  </si>
  <si>
    <t>2445639.846 </t>
  </si>
  <si>
    <t> 01.11.1983 08:18 </t>
  </si>
  <si>
    <t> -0.077 </t>
  </si>
  <si>
    <t>2445696.741 </t>
  </si>
  <si>
    <t> 28.12.1983 05:47 </t>
  </si>
  <si>
    <t> -0.051 </t>
  </si>
  <si>
    <t>2445753.579 </t>
  </si>
  <si>
    <t> 23.02.1984 01:53 </t>
  </si>
  <si>
    <t> -0.081 </t>
  </si>
  <si>
    <t>2446408.722 </t>
  </si>
  <si>
    <t> 09.12.1985 05:19 </t>
  </si>
  <si>
    <t> -0.058 </t>
  </si>
  <si>
    <t>2451640.6309 </t>
  </si>
  <si>
    <t> 06.04.2000 03:08 </t>
  </si>
  <si>
    <t> -0.0112 </t>
  </si>
  <si>
    <t>E </t>
  </si>
  <si>
    <t>?</t>
  </si>
  <si>
    <t> A.Henden </t>
  </si>
  <si>
    <t>2451649.731 </t>
  </si>
  <si>
    <t> 15.04.2000 05:32 </t>
  </si>
  <si>
    <t> -0.010 </t>
  </si>
  <si>
    <t> R.Nelson </t>
  </si>
  <si>
    <t>2451665.6526 </t>
  </si>
  <si>
    <t> 01.05.2000 03:39 </t>
  </si>
  <si>
    <t> -0.0114 </t>
  </si>
  <si>
    <t>2451674.7526 </t>
  </si>
  <si>
    <t> 10.05.2000 06:03 </t>
  </si>
  <si>
    <t> -0.0103 </t>
  </si>
  <si>
    <t> G.Billings </t>
  </si>
  <si>
    <t>2451956.8230 </t>
  </si>
  <si>
    <t> 16.02.2001 07:45 </t>
  </si>
  <si>
    <t> -0.0055 </t>
  </si>
  <si>
    <t>C </t>
  </si>
  <si>
    <t> S.Dvorak </t>
  </si>
  <si>
    <t> JAAVSO 40;975 </t>
  </si>
  <si>
    <t>2451979.5681 </t>
  </si>
  <si>
    <t> 11.03.2001 01:38 </t>
  </si>
  <si>
    <t> -0.0077 </t>
  </si>
  <si>
    <t>2452309.412 </t>
  </si>
  <si>
    <t> 03.02.2002 21:53 </t>
  </si>
  <si>
    <t> 0.001 </t>
  </si>
  <si>
    <t>V </t>
  </si>
  <si>
    <t> R.Meyer </t>
  </si>
  <si>
    <t>BAVM 154 </t>
  </si>
  <si>
    <t>2452648.354 </t>
  </si>
  <si>
    <t> 08.01.2003 20:29 </t>
  </si>
  <si>
    <t> 0.010 </t>
  </si>
  <si>
    <t>BAVM 157 </t>
  </si>
  <si>
    <t>2452698.3853 </t>
  </si>
  <si>
    <t> 27.02.2003 21:14 </t>
  </si>
  <si>
    <t> -0.0029 </t>
  </si>
  <si>
    <t>o</t>
  </si>
  <si>
    <t> H.Jungbluth </t>
  </si>
  <si>
    <t>BAVM 158 </t>
  </si>
  <si>
    <t>2452723.4078 </t>
  </si>
  <si>
    <t> 24.03.2003 21:47 </t>
  </si>
  <si>
    <t> -0.0023 </t>
  </si>
  <si>
    <t>2452980.4529 </t>
  </si>
  <si>
    <t> 06.12.2003 22:52 </t>
  </si>
  <si>
    <t> -0.0009 </t>
  </si>
  <si>
    <t> G.Monninger </t>
  </si>
  <si>
    <t>BAVM 173 </t>
  </si>
  <si>
    <t>2453053.2446 </t>
  </si>
  <si>
    <t> 17.02.2004 17:52 </t>
  </si>
  <si>
    <t> -0.0003 </t>
  </si>
  <si>
    <t> T.Krajci </t>
  </si>
  <si>
    <t>IBVS 5592 </t>
  </si>
  <si>
    <t>2453360.3327 </t>
  </si>
  <si>
    <t> 20.12.2004 19:59 </t>
  </si>
  <si>
    <t> 0.0002 </t>
  </si>
  <si>
    <t> Monninger </t>
  </si>
  <si>
    <t>BAVM 178 </t>
  </si>
  <si>
    <t>2453385.352 </t>
  </si>
  <si>
    <t> 14.01.2005 20:26 </t>
  </si>
  <si>
    <t> -0.002 </t>
  </si>
  <si>
    <t>BAVM 174 </t>
  </si>
  <si>
    <t>2454172.4095 </t>
  </si>
  <si>
    <t> 12.03.2007 21:49 </t>
  </si>
  <si>
    <t> 0.0010 </t>
  </si>
  <si>
    <t>-I</t>
  </si>
  <si>
    <t> F.Agerer </t>
  </si>
  <si>
    <t>BAVM 186 </t>
  </si>
  <si>
    <t>2454736.5408 </t>
  </si>
  <si>
    <t> 27.09.2008 00:58 </t>
  </si>
  <si>
    <t>491</t>
  </si>
  <si>
    <t> 0.0011 </t>
  </si>
  <si>
    <t>BAVM 228 </t>
  </si>
  <si>
    <t>2455623.682 </t>
  </si>
  <si>
    <t> 03.03.2011 04:22 </t>
  </si>
  <si>
    <t>686</t>
  </si>
  <si>
    <t> 0.000 </t>
  </si>
  <si>
    <t> R.Diethelm </t>
  </si>
  <si>
    <t>IBVS 5992 </t>
  </si>
  <si>
    <t>2456019.4824 </t>
  </si>
  <si>
    <t> 01.04.2012 23:34 </t>
  </si>
  <si>
    <t>773</t>
  </si>
  <si>
    <t> -0.0010 </t>
  </si>
  <si>
    <t>BAVM 231 </t>
  </si>
  <si>
    <t>2456315.1956 </t>
  </si>
  <si>
    <t> 22.01.2013 16:41 </t>
  </si>
  <si>
    <t>838</t>
  </si>
  <si>
    <t> -0.0017 </t>
  </si>
  <si>
    <t> H.Itoh </t>
  </si>
  <si>
    <t>VSB 56 </t>
  </si>
  <si>
    <t>2456706.4448 </t>
  </si>
  <si>
    <t> 17.02.2014 22:40 </t>
  </si>
  <si>
    <t>924</t>
  </si>
  <si>
    <t> -0.0048 </t>
  </si>
  <si>
    <t>BAVM 238 </t>
  </si>
  <si>
    <t>2456706.4472 </t>
  </si>
  <si>
    <t> 17.02.2014 22:43 </t>
  </si>
  <si>
    <t> -0.0024 </t>
  </si>
  <si>
    <t>R</t>
  </si>
  <si>
    <t> K.Alich </t>
  </si>
  <si>
    <t>2457061.3016 </t>
  </si>
  <si>
    <t> 07.02.2015 19:14 </t>
  </si>
  <si>
    <t>1002</t>
  </si>
  <si>
    <t>BAVM 239 </t>
  </si>
  <si>
    <t>2457070.4030 </t>
  </si>
  <si>
    <t> 16.02.2015 21:40 </t>
  </si>
  <si>
    <t>1004</t>
  </si>
  <si>
    <t> H.Braunwarth </t>
  </si>
  <si>
    <t>JAAVSO 51, 138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</si>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</sst>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8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>
      <alignment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>
      <alignment vertical="top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9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2" borderId="16" xfId="0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top" wrapText="1"/>
    </xf>
    <xf numFmtId="0" fontId="19" fillId="2" borderId="16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1" xfId="0" applyFont="1" applyBorder="1" applyAlignment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8" fillId="0" borderId="0" xfId="0" applyFont="1" applyAlignment="1"/>
    <xf numFmtId="14" fontId="8" fillId="0" borderId="0" xfId="0" applyNumberFormat="1" applyFont="1" applyAlignme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Lyn - O-C Diagr.</a:t>
            </a:r>
          </a:p>
        </c:rich>
      </c:tx>
      <c:layout>
        <c:manualLayout>
          <c:xMode val="edge"/>
          <c:yMode val="edge"/>
          <c:x val="0.3764139094891005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365004374453"/>
          <c:y val="0.11178493597391236"/>
          <c:w val="0.83493011373578307"/>
          <c:h val="0.6709895808478485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Harvard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3.0477000002065324E-2</c:v>
                </c:pt>
                <c:pt idx="1">
                  <c:v>3.7654999996448169E-2</c:v>
                </c:pt>
                <c:pt idx="2">
                  <c:v>-5.9239999998681014E-2</c:v>
                </c:pt>
                <c:pt idx="3">
                  <c:v>-1.4852500000415603E-2</c:v>
                </c:pt>
                <c:pt idx="4">
                  <c:v>-4.2534999956842512E-3</c:v>
                </c:pt>
                <c:pt idx="5">
                  <c:v>4.2436999996425584E-2</c:v>
                </c:pt>
                <c:pt idx="6">
                  <c:v>-7.5266500003635883E-2</c:v>
                </c:pt>
                <c:pt idx="7">
                  <c:v>4.5175499999459134E-2</c:v>
                </c:pt>
                <c:pt idx="8">
                  <c:v>1.047850000395556E-2</c:v>
                </c:pt>
                <c:pt idx="9">
                  <c:v>4.0837500000634464E-2</c:v>
                </c:pt>
                <c:pt idx="10">
                  <c:v>4.2661999999836553E-2</c:v>
                </c:pt>
                <c:pt idx="11">
                  <c:v>6.8471499998850049E-2</c:v>
                </c:pt>
                <c:pt idx="12">
                  <c:v>7.5865999999223277E-2</c:v>
                </c:pt>
                <c:pt idx="13">
                  <c:v>9.644299999854411E-2</c:v>
                </c:pt>
                <c:pt idx="14">
                  <c:v>8.4734999982174486E-3</c:v>
                </c:pt>
                <c:pt idx="15">
                  <c:v>0.12401350000072853</c:v>
                </c:pt>
                <c:pt idx="16">
                  <c:v>9.4127000000298722E-2</c:v>
                </c:pt>
                <c:pt idx="17">
                  <c:v>0.13355550000051153</c:v>
                </c:pt>
                <c:pt idx="18">
                  <c:v>2.1028499999374617E-2</c:v>
                </c:pt>
                <c:pt idx="19">
                  <c:v>1.4452499999606516E-2</c:v>
                </c:pt>
                <c:pt idx="20">
                  <c:v>-1.1843500004033558E-2</c:v>
                </c:pt>
                <c:pt idx="21">
                  <c:v>1.4543999997840729E-2</c:v>
                </c:pt>
                <c:pt idx="22">
                  <c:v>-1.6068500000983477E-2</c:v>
                </c:pt>
                <c:pt idx="23">
                  <c:v>5.1550000353017822E-4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23-4614-9A75-24A00FCD60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4">
                  <c:v>-2.9345000075409189E-3</c:v>
                </c:pt>
                <c:pt idx="25">
                  <c:v>-1.8125000060535967E-3</c:v>
                </c:pt>
                <c:pt idx="26">
                  <c:v>-3.4240000022691675E-3</c:v>
                </c:pt>
                <c:pt idx="27">
                  <c:v>-2.4020000055315904E-3</c:v>
                </c:pt>
                <c:pt idx="31">
                  <c:v>0</c:v>
                </c:pt>
                <c:pt idx="33">
                  <c:v>-4.7269999995478429E-3</c:v>
                </c:pt>
                <c:pt idx="34">
                  <c:v>-4.7269999995478429E-3</c:v>
                </c:pt>
                <c:pt idx="35">
                  <c:v>-4.4164999999338761E-3</c:v>
                </c:pt>
                <c:pt idx="36">
                  <c:v>-4.4164999999338761E-3</c:v>
                </c:pt>
                <c:pt idx="37">
                  <c:v>-5.4450000025099143E-3</c:v>
                </c:pt>
                <c:pt idx="39">
                  <c:v>-5.5690000008326024E-3</c:v>
                </c:pt>
                <c:pt idx="40">
                  <c:v>-7.9765000045881607E-3</c:v>
                </c:pt>
                <c:pt idx="42">
                  <c:v>-1.4963000001444016E-2</c:v>
                </c:pt>
                <c:pt idx="44">
                  <c:v>-2.9454000003170222E-2</c:v>
                </c:pt>
                <c:pt idx="47">
                  <c:v>-4.50360000031651E-2</c:v>
                </c:pt>
                <c:pt idx="48">
                  <c:v>-4.2635999998310581E-2</c:v>
                </c:pt>
                <c:pt idx="49">
                  <c:v>-4.8378000006778166E-2</c:v>
                </c:pt>
                <c:pt idx="50">
                  <c:v>-4.5956000001751818E-2</c:v>
                </c:pt>
                <c:pt idx="51">
                  <c:v>-4.1883999998390209E-2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23-4614-9A75-24A00FCD60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8">
                  <c:v>-7.569000001240056E-3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23-4614-9A75-24A00FCD60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23-4614-9A75-24A00FCD60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30">
                  <c:v>3.2824999943841249E-3</c:v>
                </c:pt>
                <c:pt idx="32">
                  <c:v>8.3519999971031211E-3</c:v>
                </c:pt>
                <c:pt idx="43">
                  <c:v>-2.0299000003433321E-2</c:v>
                </c:pt>
                <c:pt idx="45">
                  <c:v>-3.4597000005305745E-2</c:v>
                </c:pt>
                <c:pt idx="46">
                  <c:v>-3.8182000003871508E-2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23-4614-9A75-24A00FCD60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23-4614-9A75-24A00FCD60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28">
                  <c:v>-3.2000000646803528E-4</c:v>
                </c:pt>
                <c:pt idx="29">
                  <c:v>-2.6650000072550029E-3</c:v>
                </c:pt>
                <c:pt idx="41">
                  <c:v>-1.0866000004170928E-2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23-4614-9A75-24A00FCD60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28">
                  <c:v>1.4936566896100664E-3</c:v>
                </c:pt>
                <c:pt idx="29">
                  <c:v>1.3117471905063965E-3</c:v>
                </c:pt>
                <c:pt idx="30">
                  <c:v>-1.3259405464968162E-3</c:v>
                </c:pt>
                <c:pt idx="31">
                  <c:v>-2.8721712888780098E-3</c:v>
                </c:pt>
                <c:pt idx="32">
                  <c:v>-4.0363920831414969E-3</c:v>
                </c:pt>
                <c:pt idx="33">
                  <c:v>-4.4365929811695706E-3</c:v>
                </c:pt>
                <c:pt idx="34">
                  <c:v>-4.4365929811695706E-3</c:v>
                </c:pt>
                <c:pt idx="35">
                  <c:v>-4.6366934301836074E-3</c:v>
                </c:pt>
                <c:pt idx="36">
                  <c:v>-4.6366934301836074E-3</c:v>
                </c:pt>
                <c:pt idx="37">
                  <c:v>-6.6922707700550763E-3</c:v>
                </c:pt>
                <c:pt idx="38">
                  <c:v>-7.2743811671868198E-3</c:v>
                </c:pt>
                <c:pt idx="39">
                  <c:v>-7.2743811671868198E-3</c:v>
                </c:pt>
                <c:pt idx="40">
                  <c:v>-9.7301594050863624E-3</c:v>
                </c:pt>
                <c:pt idx="41">
                  <c:v>-9.9302598541003984E-3</c:v>
                </c:pt>
                <c:pt idx="42">
                  <c:v>-1.6224328523087375E-2</c:v>
                </c:pt>
                <c:pt idx="43">
                  <c:v>-2.0735684100858388E-2</c:v>
                </c:pt>
                <c:pt idx="44">
                  <c:v>-2.7830154565901509E-2</c:v>
                </c:pt>
                <c:pt idx="45">
                  <c:v>-3.0995379850305364E-2</c:v>
                </c:pt>
                <c:pt idx="46">
                  <c:v>-3.3360203338653076E-2</c:v>
                </c:pt>
                <c:pt idx="47">
                  <c:v>-3.6489046723236197E-2</c:v>
                </c:pt>
                <c:pt idx="48">
                  <c:v>-3.6489046723236197E-2</c:v>
                </c:pt>
                <c:pt idx="49">
                  <c:v>-3.9326834909253448E-2</c:v>
                </c:pt>
                <c:pt idx="50">
                  <c:v>-3.9399598708894916E-2</c:v>
                </c:pt>
                <c:pt idx="51">
                  <c:v>-6.312059739201345E-2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23-4614-9A75-24A00FCD6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636488"/>
        <c:axId val="1"/>
      </c:scatterChart>
      <c:valAx>
        <c:axId val="861636488"/>
        <c:scaling>
          <c:orientation val="minMax"/>
          <c:min val="-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896658313510494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636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516979804018842"/>
          <c:y val="0.91975600272188196"/>
          <c:w val="0.74636561382977373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Lyn - O-C Diagr.</a:t>
            </a:r>
          </a:p>
        </c:rich>
      </c:tx>
      <c:layout>
        <c:manualLayout>
          <c:xMode val="edge"/>
          <c:yMode val="edge"/>
          <c:x val="0.3758064516129032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769252958613219"/>
          <c:w val="0.8064516129032257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Harvard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3.0477000002065324E-2</c:v>
                </c:pt>
                <c:pt idx="1">
                  <c:v>3.7654999996448169E-2</c:v>
                </c:pt>
                <c:pt idx="2">
                  <c:v>-5.9239999998681014E-2</c:v>
                </c:pt>
                <c:pt idx="3">
                  <c:v>-1.4852500000415603E-2</c:v>
                </c:pt>
                <c:pt idx="4">
                  <c:v>-4.2534999956842512E-3</c:v>
                </c:pt>
                <c:pt idx="5">
                  <c:v>4.2436999996425584E-2</c:v>
                </c:pt>
                <c:pt idx="6">
                  <c:v>-7.5266500003635883E-2</c:v>
                </c:pt>
                <c:pt idx="7">
                  <c:v>4.5175499999459134E-2</c:v>
                </c:pt>
                <c:pt idx="8">
                  <c:v>1.047850000395556E-2</c:v>
                </c:pt>
                <c:pt idx="9">
                  <c:v>4.0837500000634464E-2</c:v>
                </c:pt>
                <c:pt idx="10">
                  <c:v>4.2661999999836553E-2</c:v>
                </c:pt>
                <c:pt idx="11">
                  <c:v>6.8471499998850049E-2</c:v>
                </c:pt>
                <c:pt idx="12">
                  <c:v>7.5865999999223277E-2</c:v>
                </c:pt>
                <c:pt idx="13">
                  <c:v>9.644299999854411E-2</c:v>
                </c:pt>
                <c:pt idx="14">
                  <c:v>8.4734999982174486E-3</c:v>
                </c:pt>
                <c:pt idx="15">
                  <c:v>0.12401350000072853</c:v>
                </c:pt>
                <c:pt idx="16">
                  <c:v>9.4127000000298722E-2</c:v>
                </c:pt>
                <c:pt idx="17">
                  <c:v>0.13355550000051153</c:v>
                </c:pt>
                <c:pt idx="18">
                  <c:v>2.1028499999374617E-2</c:v>
                </c:pt>
                <c:pt idx="19">
                  <c:v>1.4452499999606516E-2</c:v>
                </c:pt>
                <c:pt idx="20">
                  <c:v>-1.1843500004033558E-2</c:v>
                </c:pt>
                <c:pt idx="21">
                  <c:v>1.4543999997840729E-2</c:v>
                </c:pt>
                <c:pt idx="22">
                  <c:v>-1.6068500000983477E-2</c:v>
                </c:pt>
                <c:pt idx="23">
                  <c:v>5.1550000353017822E-4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E2-4D4A-8529-E16E77A9FA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4">
                  <c:v>-2.9345000075409189E-3</c:v>
                </c:pt>
                <c:pt idx="25">
                  <c:v>-1.8125000060535967E-3</c:v>
                </c:pt>
                <c:pt idx="26">
                  <c:v>-3.4240000022691675E-3</c:v>
                </c:pt>
                <c:pt idx="27">
                  <c:v>-2.4020000055315904E-3</c:v>
                </c:pt>
                <c:pt idx="31">
                  <c:v>0</c:v>
                </c:pt>
                <c:pt idx="33">
                  <c:v>-4.7269999995478429E-3</c:v>
                </c:pt>
                <c:pt idx="34">
                  <c:v>-4.7269999995478429E-3</c:v>
                </c:pt>
                <c:pt idx="35">
                  <c:v>-4.4164999999338761E-3</c:v>
                </c:pt>
                <c:pt idx="36">
                  <c:v>-4.4164999999338761E-3</c:v>
                </c:pt>
                <c:pt idx="37">
                  <c:v>-5.4450000025099143E-3</c:v>
                </c:pt>
                <c:pt idx="39">
                  <c:v>-5.5690000008326024E-3</c:v>
                </c:pt>
                <c:pt idx="40">
                  <c:v>-7.9765000045881607E-3</c:v>
                </c:pt>
                <c:pt idx="42">
                  <c:v>-1.4963000001444016E-2</c:v>
                </c:pt>
                <c:pt idx="44">
                  <c:v>-2.9454000003170222E-2</c:v>
                </c:pt>
                <c:pt idx="47">
                  <c:v>-4.50360000031651E-2</c:v>
                </c:pt>
                <c:pt idx="48">
                  <c:v>-4.2635999998310581E-2</c:v>
                </c:pt>
                <c:pt idx="49">
                  <c:v>-4.8378000006778166E-2</c:v>
                </c:pt>
                <c:pt idx="50">
                  <c:v>-4.5956000001751818E-2</c:v>
                </c:pt>
                <c:pt idx="51">
                  <c:v>-4.1883999998390209E-2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E2-4D4A-8529-E16E77A9FA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8">
                  <c:v>-7.569000001240056E-3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E2-4D4A-8529-E16E77A9FA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E2-4D4A-8529-E16E77A9FA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30">
                  <c:v>3.2824999943841249E-3</c:v>
                </c:pt>
                <c:pt idx="32">
                  <c:v>8.3519999971031211E-3</c:v>
                </c:pt>
                <c:pt idx="43">
                  <c:v>-2.0299000003433321E-2</c:v>
                </c:pt>
                <c:pt idx="45">
                  <c:v>-3.4597000005305745E-2</c:v>
                </c:pt>
                <c:pt idx="46">
                  <c:v>-3.8182000003871508E-2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E2-4D4A-8529-E16E77A9FA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E2-4D4A-8529-E16E77A9FA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1.6999999999999999E-3</c:v>
                  </c:pt>
                  <c:pt idx="36">
                    <c:v>1.6999999999999999E-3</c:v>
                  </c:pt>
                  <c:pt idx="37">
                    <c:v>1.1000000000000001E-3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1.6999999999999999E-3</c:v>
                  </c:pt>
                  <c:pt idx="41">
                    <c:v>0</c:v>
                  </c:pt>
                  <c:pt idx="42">
                    <c:v>6.9999999999999999E-4</c:v>
                  </c:pt>
                  <c:pt idx="44">
                    <c:v>5.0000000000000001E-3</c:v>
                  </c:pt>
                  <c:pt idx="47">
                    <c:v>6.6E-3</c:v>
                  </c:pt>
                  <c:pt idx="48">
                    <c:v>1.6000000000000001E-3</c:v>
                  </c:pt>
                  <c:pt idx="49">
                    <c:v>1.9E-3</c:v>
                  </c:pt>
                  <c:pt idx="50">
                    <c:v>6.0000000000000001E-3</c:v>
                  </c:pt>
                  <c:pt idx="5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28">
                  <c:v>-3.2000000646803528E-4</c:v>
                </c:pt>
                <c:pt idx="29">
                  <c:v>-2.6650000072550029E-3</c:v>
                </c:pt>
                <c:pt idx="41">
                  <c:v>-1.0866000004170928E-2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E2-4D4A-8529-E16E77A9FA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-8093</c:v>
                </c:pt>
                <c:pt idx="1">
                  <c:v>-7895</c:v>
                </c:pt>
                <c:pt idx="2">
                  <c:v>-7840</c:v>
                </c:pt>
                <c:pt idx="3">
                  <c:v>-7827.5</c:v>
                </c:pt>
                <c:pt idx="4">
                  <c:v>-7818.5</c:v>
                </c:pt>
                <c:pt idx="5">
                  <c:v>-7733</c:v>
                </c:pt>
                <c:pt idx="6">
                  <c:v>-7501.5</c:v>
                </c:pt>
                <c:pt idx="7">
                  <c:v>-7279.5</c:v>
                </c:pt>
                <c:pt idx="8">
                  <c:v>-7206.5</c:v>
                </c:pt>
                <c:pt idx="9">
                  <c:v>-7037.5</c:v>
                </c:pt>
                <c:pt idx="10">
                  <c:v>-5758</c:v>
                </c:pt>
                <c:pt idx="11">
                  <c:v>-5343.5</c:v>
                </c:pt>
                <c:pt idx="12">
                  <c:v>-5194</c:v>
                </c:pt>
                <c:pt idx="13">
                  <c:v>-5187</c:v>
                </c:pt>
                <c:pt idx="14">
                  <c:v>-5161.5</c:v>
                </c:pt>
                <c:pt idx="15">
                  <c:v>-5021.5</c:v>
                </c:pt>
                <c:pt idx="16">
                  <c:v>-4943</c:v>
                </c:pt>
                <c:pt idx="17">
                  <c:v>-4699.5</c:v>
                </c:pt>
                <c:pt idx="18">
                  <c:v>-4156.5</c:v>
                </c:pt>
                <c:pt idx="19">
                  <c:v>-1572.5</c:v>
                </c:pt>
                <c:pt idx="20">
                  <c:v>-1508.5</c:v>
                </c:pt>
                <c:pt idx="21">
                  <c:v>-1496</c:v>
                </c:pt>
                <c:pt idx="22">
                  <c:v>-1483.5</c:v>
                </c:pt>
                <c:pt idx="23">
                  <c:v>-1339.5</c:v>
                </c:pt>
                <c:pt idx="24">
                  <c:v>-189.5</c:v>
                </c:pt>
                <c:pt idx="25">
                  <c:v>-187.5</c:v>
                </c:pt>
                <c:pt idx="26">
                  <c:v>-184</c:v>
                </c:pt>
                <c:pt idx="27">
                  <c:v>-182</c:v>
                </c:pt>
                <c:pt idx="28">
                  <c:v>-120</c:v>
                </c:pt>
                <c:pt idx="29">
                  <c:v>-115</c:v>
                </c:pt>
                <c:pt idx="30">
                  <c:v>-42.5</c:v>
                </c:pt>
                <c:pt idx="31">
                  <c:v>0</c:v>
                </c:pt>
                <c:pt idx="32">
                  <c:v>32</c:v>
                </c:pt>
                <c:pt idx="33">
                  <c:v>43</c:v>
                </c:pt>
                <c:pt idx="34">
                  <c:v>43</c:v>
                </c:pt>
                <c:pt idx="35">
                  <c:v>48.5</c:v>
                </c:pt>
                <c:pt idx="36">
                  <c:v>48.5</c:v>
                </c:pt>
                <c:pt idx="37">
                  <c:v>105</c:v>
                </c:pt>
                <c:pt idx="38">
                  <c:v>121</c:v>
                </c:pt>
                <c:pt idx="39">
                  <c:v>121</c:v>
                </c:pt>
                <c:pt idx="40">
                  <c:v>188.5</c:v>
                </c:pt>
                <c:pt idx="41">
                  <c:v>194</c:v>
                </c:pt>
                <c:pt idx="42">
                  <c:v>367</c:v>
                </c:pt>
                <c:pt idx="43">
                  <c:v>491</c:v>
                </c:pt>
                <c:pt idx="44">
                  <c:v>686</c:v>
                </c:pt>
                <c:pt idx="45">
                  <c:v>773</c:v>
                </c:pt>
                <c:pt idx="46">
                  <c:v>838</c:v>
                </c:pt>
                <c:pt idx="47">
                  <c:v>924</c:v>
                </c:pt>
                <c:pt idx="48">
                  <c:v>924</c:v>
                </c:pt>
                <c:pt idx="49">
                  <c:v>1002</c:v>
                </c:pt>
                <c:pt idx="50">
                  <c:v>1004</c:v>
                </c:pt>
                <c:pt idx="51">
                  <c:v>1656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28">
                  <c:v>1.4936566896100664E-3</c:v>
                </c:pt>
                <c:pt idx="29">
                  <c:v>1.3117471905063965E-3</c:v>
                </c:pt>
                <c:pt idx="30">
                  <c:v>-1.3259405464968162E-3</c:v>
                </c:pt>
                <c:pt idx="31">
                  <c:v>-2.8721712888780098E-3</c:v>
                </c:pt>
                <c:pt idx="32">
                  <c:v>-4.0363920831414969E-3</c:v>
                </c:pt>
                <c:pt idx="33">
                  <c:v>-4.4365929811695706E-3</c:v>
                </c:pt>
                <c:pt idx="34">
                  <c:v>-4.4365929811695706E-3</c:v>
                </c:pt>
                <c:pt idx="35">
                  <c:v>-4.6366934301836074E-3</c:v>
                </c:pt>
                <c:pt idx="36">
                  <c:v>-4.6366934301836074E-3</c:v>
                </c:pt>
                <c:pt idx="37">
                  <c:v>-6.6922707700550763E-3</c:v>
                </c:pt>
                <c:pt idx="38">
                  <c:v>-7.2743811671868198E-3</c:v>
                </c:pt>
                <c:pt idx="39">
                  <c:v>-7.2743811671868198E-3</c:v>
                </c:pt>
                <c:pt idx="40">
                  <c:v>-9.7301594050863624E-3</c:v>
                </c:pt>
                <c:pt idx="41">
                  <c:v>-9.9302598541003984E-3</c:v>
                </c:pt>
                <c:pt idx="42">
                  <c:v>-1.6224328523087375E-2</c:v>
                </c:pt>
                <c:pt idx="43">
                  <c:v>-2.0735684100858388E-2</c:v>
                </c:pt>
                <c:pt idx="44">
                  <c:v>-2.7830154565901509E-2</c:v>
                </c:pt>
                <c:pt idx="45">
                  <c:v>-3.0995379850305364E-2</c:v>
                </c:pt>
                <c:pt idx="46">
                  <c:v>-3.3360203338653076E-2</c:v>
                </c:pt>
                <c:pt idx="47">
                  <c:v>-3.6489046723236197E-2</c:v>
                </c:pt>
                <c:pt idx="48">
                  <c:v>-3.6489046723236197E-2</c:v>
                </c:pt>
                <c:pt idx="49">
                  <c:v>-3.9326834909253448E-2</c:v>
                </c:pt>
                <c:pt idx="50">
                  <c:v>-3.9399598708894916E-2</c:v>
                </c:pt>
                <c:pt idx="51">
                  <c:v>-6.312059739201345E-2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E2-4D4A-8529-E16E77A9F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637568"/>
        <c:axId val="1"/>
      </c:scatterChart>
      <c:valAx>
        <c:axId val="86163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63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96774193548386"/>
          <c:y val="0.92000129214617399"/>
          <c:w val="0.7451612903225806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19050</xdr:rowOff>
    </xdr:from>
    <xdr:to>
      <xdr:col>17</xdr:col>
      <xdr:colOff>295275</xdr:colOff>
      <xdr:row>18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7C1E701-D51A-F595-445B-F2C41990D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485775</xdr:colOff>
      <xdr:row>0</xdr:row>
      <xdr:rowOff>0</xdr:rowOff>
    </xdr:from>
    <xdr:to>
      <xdr:col>26</xdr:col>
      <xdr:colOff>657225</xdr:colOff>
      <xdr:row>18</xdr:row>
      <xdr:rowOff>104775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87CBD00-03BA-D97D-CA69-80CE7D005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911" TargetMode="External"/><Relationship Id="rId13" Type="http://schemas.openxmlformats.org/officeDocument/2006/relationships/hyperlink" Target="http://www.konkoly.hu/cgi-bin/IBVS?4911" TargetMode="External"/><Relationship Id="rId18" Type="http://schemas.openxmlformats.org/officeDocument/2006/relationships/hyperlink" Target="http://www.konkoly.hu/cgi-bin/IBVS?4911" TargetMode="External"/><Relationship Id="rId26" Type="http://schemas.openxmlformats.org/officeDocument/2006/relationships/hyperlink" Target="http://www.konkoly.hu/cgi-bin/IBVS?4911" TargetMode="External"/><Relationship Id="rId39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4911" TargetMode="External"/><Relationship Id="rId21" Type="http://schemas.openxmlformats.org/officeDocument/2006/relationships/hyperlink" Target="http://www.konkoly.hu/cgi-bin/IBVS?4911" TargetMode="External"/><Relationship Id="rId34" Type="http://schemas.openxmlformats.org/officeDocument/2006/relationships/hyperlink" Target="http://www.konkoly.hu/cgi-bin/IBVS?5592" TargetMode="External"/><Relationship Id="rId42" Type="http://schemas.openxmlformats.org/officeDocument/2006/relationships/hyperlink" Target="http://www.bav-astro.de/sfs/BAVM_link.php?BAVMnr=238" TargetMode="External"/><Relationship Id="rId7" Type="http://schemas.openxmlformats.org/officeDocument/2006/relationships/hyperlink" Target="http://www.konkoly.hu/cgi-bin/IBVS?4911" TargetMode="External"/><Relationship Id="rId12" Type="http://schemas.openxmlformats.org/officeDocument/2006/relationships/hyperlink" Target="http://www.konkoly.hu/cgi-bin/IBVS?4911" TargetMode="External"/><Relationship Id="rId17" Type="http://schemas.openxmlformats.org/officeDocument/2006/relationships/hyperlink" Target="http://www.konkoly.hu/cgi-bin/IBVS?4911" TargetMode="External"/><Relationship Id="rId25" Type="http://schemas.openxmlformats.org/officeDocument/2006/relationships/hyperlink" Target="http://www.konkoly.hu/cgi-bin/IBVS?4911" TargetMode="External"/><Relationship Id="rId33" Type="http://schemas.openxmlformats.org/officeDocument/2006/relationships/hyperlink" Target="http://www.bav-astro.de/sfs/BAVM_link.php?BAVMnr=173" TargetMode="External"/><Relationship Id="rId38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konkoly.hu/cgi-bin/IBVS?4911" TargetMode="External"/><Relationship Id="rId16" Type="http://schemas.openxmlformats.org/officeDocument/2006/relationships/hyperlink" Target="http://www.konkoly.hu/cgi-bin/IBVS?4911" TargetMode="External"/><Relationship Id="rId20" Type="http://schemas.openxmlformats.org/officeDocument/2006/relationships/hyperlink" Target="http://www.konkoly.hu/cgi-bin/IBVS?4911" TargetMode="External"/><Relationship Id="rId29" Type="http://schemas.openxmlformats.org/officeDocument/2006/relationships/hyperlink" Target="http://www.bav-astro.de/sfs/BAVM_link.php?BAVMnr=154" TargetMode="External"/><Relationship Id="rId41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www.konkoly.hu/cgi-bin/IBVS?4911" TargetMode="External"/><Relationship Id="rId6" Type="http://schemas.openxmlformats.org/officeDocument/2006/relationships/hyperlink" Target="http://www.konkoly.hu/cgi-bin/IBVS?4911" TargetMode="External"/><Relationship Id="rId11" Type="http://schemas.openxmlformats.org/officeDocument/2006/relationships/hyperlink" Target="http://www.konkoly.hu/cgi-bin/IBVS?4911" TargetMode="External"/><Relationship Id="rId24" Type="http://schemas.openxmlformats.org/officeDocument/2006/relationships/hyperlink" Target="http://www.konkoly.hu/cgi-bin/IBVS?4911" TargetMode="External"/><Relationship Id="rId32" Type="http://schemas.openxmlformats.org/officeDocument/2006/relationships/hyperlink" Target="http://www.bav-astro.de/sfs/BAVM_link.php?BAVMnr=158" TargetMode="External"/><Relationship Id="rId37" Type="http://schemas.openxmlformats.org/officeDocument/2006/relationships/hyperlink" Target="http://www.bav-astro.de/sfs/BAVM_link.php?BAVMnr=186" TargetMode="External"/><Relationship Id="rId40" Type="http://schemas.openxmlformats.org/officeDocument/2006/relationships/hyperlink" Target="http://www.bav-astro.de/sfs/BAVM_link.php?BAVMnr=231" TargetMode="External"/><Relationship Id="rId45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konkoly.hu/cgi-bin/IBVS?4911" TargetMode="External"/><Relationship Id="rId15" Type="http://schemas.openxmlformats.org/officeDocument/2006/relationships/hyperlink" Target="http://www.konkoly.hu/cgi-bin/IBVS?4911" TargetMode="External"/><Relationship Id="rId23" Type="http://schemas.openxmlformats.org/officeDocument/2006/relationships/hyperlink" Target="http://www.konkoly.hu/cgi-bin/IBVS?4911" TargetMode="External"/><Relationship Id="rId28" Type="http://schemas.openxmlformats.org/officeDocument/2006/relationships/hyperlink" Target="http://www.konkoly.hu/cgi-bin/IBVS?4911" TargetMode="External"/><Relationship Id="rId36" Type="http://schemas.openxmlformats.org/officeDocument/2006/relationships/hyperlink" Target="http://www.bav-astro.de/sfs/BAVM_link.php?BAVMnr=174" TargetMode="External"/><Relationship Id="rId10" Type="http://schemas.openxmlformats.org/officeDocument/2006/relationships/hyperlink" Target="http://www.konkoly.hu/cgi-bin/IBVS?4911" TargetMode="External"/><Relationship Id="rId19" Type="http://schemas.openxmlformats.org/officeDocument/2006/relationships/hyperlink" Target="http://www.konkoly.hu/cgi-bin/IBVS?4911" TargetMode="External"/><Relationship Id="rId31" Type="http://schemas.openxmlformats.org/officeDocument/2006/relationships/hyperlink" Target="http://www.bav-astro.de/sfs/BAVM_link.php?BAVMnr=158" TargetMode="External"/><Relationship Id="rId44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konkoly.hu/cgi-bin/IBVS?4911" TargetMode="External"/><Relationship Id="rId9" Type="http://schemas.openxmlformats.org/officeDocument/2006/relationships/hyperlink" Target="http://www.konkoly.hu/cgi-bin/IBVS?4911" TargetMode="External"/><Relationship Id="rId14" Type="http://schemas.openxmlformats.org/officeDocument/2006/relationships/hyperlink" Target="http://www.konkoly.hu/cgi-bin/IBVS?4911" TargetMode="External"/><Relationship Id="rId22" Type="http://schemas.openxmlformats.org/officeDocument/2006/relationships/hyperlink" Target="http://www.konkoly.hu/cgi-bin/IBVS?4911" TargetMode="External"/><Relationship Id="rId27" Type="http://schemas.openxmlformats.org/officeDocument/2006/relationships/hyperlink" Target="http://www.konkoly.hu/cgi-bin/IBVS?4911" TargetMode="External"/><Relationship Id="rId30" Type="http://schemas.openxmlformats.org/officeDocument/2006/relationships/hyperlink" Target="http://www.bav-astro.de/sfs/BAVM_link.php?BAVMnr=157" TargetMode="External"/><Relationship Id="rId35" Type="http://schemas.openxmlformats.org/officeDocument/2006/relationships/hyperlink" Target="http://www.bav-astro.de/sfs/BAVM_link.php?BAVMnr=178" TargetMode="External"/><Relationship Id="rId43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0"/>
  <sheetViews>
    <sheetView tabSelected="1" workbookViewId="0">
      <pane xSplit="14" ySplit="22" topLeftCell="O56" activePane="bottomRight" state="frozen"/>
      <selection pane="topRight" activeCell="O1" sqref="O1"/>
      <selection pane="bottomLeft" activeCell="A23" sqref="A23"/>
      <selection pane="bottomRight" activeCell="B6" sqref="B6"/>
    </sheetView>
  </sheetViews>
  <sheetFormatPr defaultColWidth="10.28515625" defaultRowHeight="12.75" x14ac:dyDescent="0.2"/>
  <cols>
    <col min="1" max="1" width="16.8554687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B1" s="7"/>
    </row>
    <row r="2" spans="1:7" x14ac:dyDescent="0.2">
      <c r="A2" t="s">
        <v>23</v>
      </c>
      <c r="B2" s="8" t="s">
        <v>29</v>
      </c>
      <c r="C2" s="9"/>
    </row>
    <row r="3" spans="1:7" ht="13.5" thickBot="1" x14ac:dyDescent="0.25">
      <c r="C3" s="18" t="s">
        <v>28</v>
      </c>
    </row>
    <row r="4" spans="1:7" ht="13.5" thickBot="1" x14ac:dyDescent="0.25">
      <c r="A4" s="4" t="s">
        <v>0</v>
      </c>
      <c r="C4" s="10" t="s">
        <v>13</v>
      </c>
      <c r="D4" s="11" t="s">
        <v>13</v>
      </c>
    </row>
    <row r="6" spans="1:7" x14ac:dyDescent="0.2">
      <c r="A6" s="4" t="s">
        <v>1</v>
      </c>
    </row>
    <row r="7" spans="1:7" x14ac:dyDescent="0.2">
      <c r="A7" t="s">
        <v>2</v>
      </c>
      <c r="C7" s="9">
        <v>52502.762000000002</v>
      </c>
      <c r="D7" s="83" t="s">
        <v>258</v>
      </c>
    </row>
    <row r="8" spans="1:7" x14ac:dyDescent="0.2">
      <c r="A8" t="s">
        <v>3</v>
      </c>
      <c r="C8" s="9">
        <v>4.5494890000000003</v>
      </c>
      <c r="D8" s="83" t="s">
        <v>258</v>
      </c>
    </row>
    <row r="9" spans="1:7" x14ac:dyDescent="0.2">
      <c r="A9" s="31" t="s">
        <v>46</v>
      </c>
      <c r="B9" s="23"/>
      <c r="C9" s="32">
        <v>-9.5</v>
      </c>
      <c r="D9" s="23" t="s">
        <v>47</v>
      </c>
      <c r="E9" s="23"/>
    </row>
    <row r="10" spans="1:7" ht="13.5" thickBot="1" x14ac:dyDescent="0.25">
      <c r="A10" s="23"/>
      <c r="B10" s="23"/>
      <c r="C10" s="3" t="s">
        <v>19</v>
      </c>
      <c r="D10" s="3" t="s">
        <v>20</v>
      </c>
      <c r="E10" s="23"/>
    </row>
    <row r="11" spans="1:7" x14ac:dyDescent="0.2">
      <c r="A11" s="23" t="s">
        <v>15</v>
      </c>
      <c r="B11" s="23"/>
      <c r="C11" s="43">
        <f ca="1">INTERCEPT(INDIRECT($G$11):G992,INDIRECT($F$11):F992)</f>
        <v>-2.8721712888780098E-3</v>
      </c>
      <c r="D11" s="24"/>
      <c r="E11" s="23"/>
      <c r="F11" s="44" t="str">
        <f>"F"&amp;E19</f>
        <v>F49</v>
      </c>
      <c r="G11" s="45" t="str">
        <f>"G"&amp;E19</f>
        <v>G49</v>
      </c>
    </row>
    <row r="12" spans="1:7" x14ac:dyDescent="0.2">
      <c r="A12" s="23" t="s">
        <v>16</v>
      </c>
      <c r="B12" s="23"/>
      <c r="C12" s="43">
        <f ca="1">SLOPE(INDIRECT($G$11):G992,INDIRECT($F$11):F992)</f>
        <v>-3.6381899820733965E-5</v>
      </c>
      <c r="D12" s="24"/>
      <c r="E12" s="23"/>
    </row>
    <row r="13" spans="1:7" x14ac:dyDescent="0.2">
      <c r="A13" s="23" t="s">
        <v>18</v>
      </c>
      <c r="B13" s="23"/>
      <c r="C13" s="24" t="s">
        <v>13</v>
      </c>
      <c r="D13" s="35" t="s">
        <v>53</v>
      </c>
      <c r="E13" s="32">
        <v>1</v>
      </c>
    </row>
    <row r="14" spans="1:7" x14ac:dyDescent="0.2">
      <c r="A14" s="23"/>
      <c r="B14" s="23"/>
      <c r="C14" s="23"/>
      <c r="D14" s="35" t="s">
        <v>48</v>
      </c>
      <c r="E14" s="36">
        <f ca="1">NOW()+15018.5+$C$9/24</f>
        <v>60358.804653472216</v>
      </c>
    </row>
    <row r="15" spans="1:7" x14ac:dyDescent="0.2">
      <c r="A15" s="33" t="s">
        <v>17</v>
      </c>
      <c r="B15" s="23"/>
      <c r="C15" s="34">
        <f ca="1">(C7+C11)+(C8+C12)*INT(MAX(F21:F3533))</f>
        <v>60036.652663402609</v>
      </c>
      <c r="D15" s="35" t="s">
        <v>54</v>
      </c>
      <c r="E15" s="36">
        <f ca="1">ROUND(2*(E14-$C$7)/$C$8,0)/2+E13</f>
        <v>1728</v>
      </c>
    </row>
    <row r="16" spans="1:7" x14ac:dyDescent="0.2">
      <c r="A16" s="37" t="s">
        <v>4</v>
      </c>
      <c r="B16" s="23"/>
      <c r="C16" s="38">
        <f ca="1">+C8+C12</f>
        <v>4.5494526181001795</v>
      </c>
      <c r="D16" s="35" t="s">
        <v>49</v>
      </c>
      <c r="E16" s="45">
        <f ca="1">ROUND(2*(E14-$C$15)/$C$16,0)/2+E13</f>
        <v>72</v>
      </c>
    </row>
    <row r="17" spans="1:17" ht="13.5" thickBot="1" x14ac:dyDescent="0.25">
      <c r="A17" s="35" t="s">
        <v>44</v>
      </c>
      <c r="B17" s="23"/>
      <c r="C17" s="23">
        <f>COUNT(C21:C2191)</f>
        <v>52</v>
      </c>
      <c r="D17" s="35" t="s">
        <v>50</v>
      </c>
      <c r="E17" s="39">
        <f ca="1">+$C$15+$C$16*E16-15018.5-$C$9/24</f>
        <v>45346.109085239157</v>
      </c>
    </row>
    <row r="18" spans="1:17" x14ac:dyDescent="0.2">
      <c r="A18" s="37" t="s">
        <v>5</v>
      </c>
      <c r="B18" s="23"/>
      <c r="C18" s="40">
        <f ca="1">+C15</f>
        <v>60036.652663402609</v>
      </c>
      <c r="D18" s="41">
        <f ca="1">+C16</f>
        <v>4.5494526181001795</v>
      </c>
      <c r="E18" s="42" t="s">
        <v>51</v>
      </c>
    </row>
    <row r="19" spans="1:17" ht="13.5" thickTop="1" x14ac:dyDescent="0.2">
      <c r="A19" s="46" t="s">
        <v>55</v>
      </c>
      <c r="E19" s="47">
        <v>49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40</v>
      </c>
      <c r="J20" s="6" t="s">
        <v>41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</row>
    <row r="21" spans="1:17" x14ac:dyDescent="0.2">
      <c r="A21" s="12" t="s">
        <v>30</v>
      </c>
      <c r="B21" s="13" t="s">
        <v>31</v>
      </c>
      <c r="C21" s="25">
        <v>15683.778</v>
      </c>
      <c r="D21" s="25"/>
      <c r="E21">
        <f>+(C21-C$7)/C$8</f>
        <v>-8092.993301005893</v>
      </c>
      <c r="F21">
        <f>ROUND(2*E21,0)/2</f>
        <v>-8093</v>
      </c>
      <c r="G21">
        <f>+C21-(C$7+F21*C$8)</f>
        <v>3.0477000002065324E-2</v>
      </c>
      <c r="H21">
        <f>+G21</f>
        <v>3.0477000002065324E-2</v>
      </c>
      <c r="Q21" s="2">
        <f>+C21-15018.5</f>
        <v>665.27800000000025</v>
      </c>
    </row>
    <row r="22" spans="1:17" x14ac:dyDescent="0.2">
      <c r="A22" s="9" t="s">
        <v>30</v>
      </c>
      <c r="B22" s="7" t="s">
        <v>31</v>
      </c>
      <c r="C22" s="26">
        <v>16584.583999999999</v>
      </c>
      <c r="D22" s="26"/>
      <c r="E22">
        <f>+(C22-C$7)/C$8</f>
        <v>-7894.9917232462803</v>
      </c>
      <c r="F22">
        <f>ROUND(2*E22,0)/2</f>
        <v>-7895</v>
      </c>
      <c r="G22">
        <f>+C22-(C$7+F22*C$8)</f>
        <v>3.7654999996448169E-2</v>
      </c>
      <c r="H22">
        <f>+G22</f>
        <v>3.7654999996448169E-2</v>
      </c>
      <c r="Q22" s="2">
        <f>+C22-15018.5</f>
        <v>1566.0839999999989</v>
      </c>
    </row>
    <row r="23" spans="1:17" x14ac:dyDescent="0.2">
      <c r="A23" s="9" t="s">
        <v>30</v>
      </c>
      <c r="B23" s="7" t="s">
        <v>31</v>
      </c>
      <c r="C23" s="26">
        <v>16834.708999999999</v>
      </c>
      <c r="D23" s="26"/>
      <c r="E23">
        <f>+(C23-C$7)/C$8</f>
        <v>-7840.0130212426047</v>
      </c>
      <c r="F23">
        <f>ROUND(2*E23,0)/2</f>
        <v>-7840</v>
      </c>
      <c r="G23">
        <f>+C23-(C$7+F23*C$8)</f>
        <v>-5.9239999998681014E-2</v>
      </c>
      <c r="H23">
        <f>+G23</f>
        <v>-5.9239999998681014E-2</v>
      </c>
      <c r="Q23" s="2">
        <f>+C23-15018.5</f>
        <v>1816.2089999999989</v>
      </c>
    </row>
    <row r="24" spans="1:17" x14ac:dyDescent="0.2">
      <c r="A24" s="9" t="s">
        <v>30</v>
      </c>
      <c r="B24" s="7" t="s">
        <v>32</v>
      </c>
      <c r="C24" s="26">
        <v>16891.621999999999</v>
      </c>
      <c r="D24" s="26"/>
      <c r="E24">
        <f>+(C24-C$7)/C$8</f>
        <v>-7827.5032646523596</v>
      </c>
      <c r="F24">
        <f>ROUND(2*E24,0)/2</f>
        <v>-7827.5</v>
      </c>
      <c r="G24">
        <f>+C24-(C$7+F24*C$8)</f>
        <v>-1.4852500000415603E-2</v>
      </c>
      <c r="H24">
        <f>+G24</f>
        <v>-1.4852500000415603E-2</v>
      </c>
      <c r="Q24" s="2">
        <f>+C24-15018.5</f>
        <v>1873.1219999999994</v>
      </c>
    </row>
    <row r="25" spans="1:17" x14ac:dyDescent="0.2">
      <c r="A25" s="9" t="s">
        <v>30</v>
      </c>
      <c r="B25" s="7" t="s">
        <v>32</v>
      </c>
      <c r="C25" s="26">
        <v>16932.578000000001</v>
      </c>
      <c r="D25" s="26"/>
      <c r="E25">
        <f>+(C25-C$7)/C$8</f>
        <v>-7818.5009349401653</v>
      </c>
      <c r="F25">
        <f>ROUND(2*E25,0)/2</f>
        <v>-7818.5</v>
      </c>
      <c r="G25">
        <f>+C25-(C$7+F25*C$8)</f>
        <v>-4.2534999956842512E-3</v>
      </c>
      <c r="H25">
        <f>+G25</f>
        <v>-4.2534999956842512E-3</v>
      </c>
      <c r="Q25" s="2">
        <f>+C25-15018.5</f>
        <v>1914.0780000000013</v>
      </c>
    </row>
    <row r="26" spans="1:17" x14ac:dyDescent="0.2">
      <c r="A26" s="9" t="s">
        <v>30</v>
      </c>
      <c r="B26" s="7" t="s">
        <v>31</v>
      </c>
      <c r="C26" s="26">
        <v>17321.606</v>
      </c>
      <c r="D26" s="26"/>
      <c r="E26">
        <f>+(C26-C$7)/C$8</f>
        <v>-7732.9906721392226</v>
      </c>
      <c r="F26">
        <f>ROUND(2*E26,0)/2</f>
        <v>-7733</v>
      </c>
      <c r="G26">
        <f>+C26-(C$7+F26*C$8)</f>
        <v>4.2436999996425584E-2</v>
      </c>
      <c r="H26">
        <f>+G26</f>
        <v>4.2436999996425584E-2</v>
      </c>
      <c r="Q26" s="2">
        <f>+C26-15018.5</f>
        <v>2303.1059999999998</v>
      </c>
    </row>
    <row r="27" spans="1:17" x14ac:dyDescent="0.2">
      <c r="A27" s="9" t="s">
        <v>30</v>
      </c>
      <c r="B27" s="7" t="s">
        <v>32</v>
      </c>
      <c r="C27" s="26">
        <v>18374.695</v>
      </c>
      <c r="D27" s="26"/>
      <c r="E27">
        <f>+(C27-C$7)/C$8</f>
        <v>-7501.5165439459242</v>
      </c>
      <c r="F27">
        <f>ROUND(2*E27,0)/2</f>
        <v>-7501.5</v>
      </c>
      <c r="G27">
        <f>+C27-(C$7+F27*C$8)</f>
        <v>-7.5266500003635883E-2</v>
      </c>
      <c r="H27">
        <f>+G27</f>
        <v>-7.5266500003635883E-2</v>
      </c>
      <c r="Q27" s="2">
        <f>+C27-15018.5</f>
        <v>3356.1949999999997</v>
      </c>
    </row>
    <row r="28" spans="1:17" x14ac:dyDescent="0.2">
      <c r="A28" s="9" t="s">
        <v>30</v>
      </c>
      <c r="B28" s="7" t="s">
        <v>32</v>
      </c>
      <c r="C28" s="26">
        <v>19384.802</v>
      </c>
      <c r="D28" s="26"/>
      <c r="E28">
        <f>+(C28-C$7)/C$8</f>
        <v>-7279.4900702034893</v>
      </c>
      <c r="F28">
        <f>ROUND(2*E28,0)/2</f>
        <v>-7279.5</v>
      </c>
      <c r="G28">
        <f>+C28-(C$7+F28*C$8)</f>
        <v>4.5175499999459134E-2</v>
      </c>
      <c r="H28">
        <f>+G28</f>
        <v>4.5175499999459134E-2</v>
      </c>
      <c r="Q28" s="2">
        <f>+C28-15018.5</f>
        <v>4366.3019999999997</v>
      </c>
    </row>
    <row r="29" spans="1:17" x14ac:dyDescent="0.2">
      <c r="A29" s="9" t="s">
        <v>30</v>
      </c>
      <c r="B29" s="7" t="s">
        <v>32</v>
      </c>
      <c r="C29" s="26">
        <v>19716.88</v>
      </c>
      <c r="D29" s="26"/>
      <c r="E29">
        <f>+(C29-C$7)/C$8</f>
        <v>-7206.4976967742959</v>
      </c>
      <c r="F29">
        <f>ROUND(2*E29,0)/2</f>
        <v>-7206.5</v>
      </c>
      <c r="G29">
        <f>+C29-(C$7+F29*C$8)</f>
        <v>1.047850000395556E-2</v>
      </c>
      <c r="H29">
        <f>+G29</f>
        <v>1.047850000395556E-2</v>
      </c>
      <c r="Q29" s="2">
        <f>+C29-15018.5</f>
        <v>4698.380000000001</v>
      </c>
    </row>
    <row r="30" spans="1:17" x14ac:dyDescent="0.2">
      <c r="A30" s="9" t="s">
        <v>30</v>
      </c>
      <c r="B30" s="7" t="s">
        <v>32</v>
      </c>
      <c r="C30" s="26">
        <v>20485.774000000001</v>
      </c>
      <c r="D30" s="26"/>
      <c r="E30">
        <f>+(C30-C$7)/C$8</f>
        <v>-7037.4910237171689</v>
      </c>
      <c r="F30">
        <f>ROUND(2*E30,0)/2</f>
        <v>-7037.5</v>
      </c>
      <c r="G30">
        <f>+C30-(C$7+F30*C$8)</f>
        <v>4.0837500000634464E-2</v>
      </c>
      <c r="H30">
        <f>+G30</f>
        <v>4.0837500000634464E-2</v>
      </c>
      <c r="Q30" s="2">
        <f>+C30-15018.5</f>
        <v>5467.2740000000013</v>
      </c>
    </row>
    <row r="31" spans="1:17" x14ac:dyDescent="0.2">
      <c r="A31" s="9" t="s">
        <v>30</v>
      </c>
      <c r="B31" s="7" t="s">
        <v>31</v>
      </c>
      <c r="C31" s="26">
        <v>26306.847000000002</v>
      </c>
      <c r="D31" s="26"/>
      <c r="E31">
        <f>+(C31-C$7)/C$8</f>
        <v>-5757.990622683119</v>
      </c>
      <c r="F31">
        <f>ROUND(2*E31,0)/2</f>
        <v>-5758</v>
      </c>
      <c r="G31">
        <f>+C31-(C$7+F31*C$8)</f>
        <v>4.2661999999836553E-2</v>
      </c>
      <c r="H31">
        <f>+G31</f>
        <v>4.2661999999836553E-2</v>
      </c>
      <c r="Q31" s="2">
        <f>+C31-15018.5</f>
        <v>11288.347000000002</v>
      </c>
    </row>
    <row r="32" spans="1:17" x14ac:dyDescent="0.2">
      <c r="A32" s="9" t="s">
        <v>30</v>
      </c>
      <c r="B32" s="7" t="s">
        <v>32</v>
      </c>
      <c r="C32" s="26">
        <v>28192.635999999999</v>
      </c>
      <c r="D32" s="26"/>
      <c r="E32">
        <f>+(C32-C$7)/C$8</f>
        <v>-5343.4849496284096</v>
      </c>
      <c r="F32">
        <f>ROUND(2*E32,0)/2</f>
        <v>-5343.5</v>
      </c>
      <c r="G32">
        <f>+C32-(C$7+F32*C$8)</f>
        <v>6.8471499998850049E-2</v>
      </c>
      <c r="H32">
        <f>+G32</f>
        <v>6.8471499998850049E-2</v>
      </c>
      <c r="Q32" s="2">
        <f>+C32-15018.5</f>
        <v>13174.135999999999</v>
      </c>
    </row>
    <row r="33" spans="1:17" x14ac:dyDescent="0.2">
      <c r="A33" s="9" t="s">
        <v>30</v>
      </c>
      <c r="B33" s="7" t="s">
        <v>31</v>
      </c>
      <c r="C33" s="26">
        <v>28872.792000000001</v>
      </c>
      <c r="D33" s="26"/>
      <c r="E33">
        <f>+(C33-C$7)/C$8</f>
        <v>-5193.9833242810346</v>
      </c>
      <c r="F33">
        <f>ROUND(2*E33,0)/2</f>
        <v>-5194</v>
      </c>
      <c r="G33">
        <f>+C33-(C$7+F33*C$8)</f>
        <v>7.5865999999223277E-2</v>
      </c>
      <c r="H33">
        <f>+G33</f>
        <v>7.5865999999223277E-2</v>
      </c>
      <c r="Q33" s="2">
        <f>+C33-15018.5</f>
        <v>13854.292000000001</v>
      </c>
    </row>
    <row r="34" spans="1:17" x14ac:dyDescent="0.2">
      <c r="A34" s="9" t="s">
        <v>30</v>
      </c>
      <c r="B34" s="7" t="s">
        <v>31</v>
      </c>
      <c r="C34" s="26">
        <v>28904.659</v>
      </c>
      <c r="D34" s="26"/>
      <c r="E34">
        <f>+(C34-C$7)/C$8</f>
        <v>-5186.9788013554935</v>
      </c>
      <c r="F34">
        <f>ROUND(2*E34,0)/2</f>
        <v>-5187</v>
      </c>
      <c r="G34">
        <f>+C34-(C$7+F34*C$8)</f>
        <v>9.644299999854411E-2</v>
      </c>
      <c r="H34">
        <f>+G34</f>
        <v>9.644299999854411E-2</v>
      </c>
      <c r="Q34" s="2">
        <f>+C34-15018.5</f>
        <v>13886.159</v>
      </c>
    </row>
    <row r="35" spans="1:17" x14ac:dyDescent="0.2">
      <c r="A35" s="9" t="s">
        <v>30</v>
      </c>
      <c r="B35" s="7" t="s">
        <v>32</v>
      </c>
      <c r="C35" s="26">
        <v>29020.582999999999</v>
      </c>
      <c r="D35" s="26"/>
      <c r="E35">
        <f>+(C35-C$7)/C$8</f>
        <v>-5161.4981374831332</v>
      </c>
      <c r="F35">
        <f>ROUND(2*E35,0)/2</f>
        <v>-5161.5</v>
      </c>
      <c r="G35">
        <f>+C35-(C$7+F35*C$8)</f>
        <v>8.4734999982174486E-3</v>
      </c>
      <c r="H35">
        <f>+G35</f>
        <v>8.4734999982174486E-3</v>
      </c>
      <c r="Q35" s="2">
        <f>+C35-15018.5</f>
        <v>14002.082999999999</v>
      </c>
    </row>
    <row r="36" spans="1:17" x14ac:dyDescent="0.2">
      <c r="A36" s="9" t="s">
        <v>30</v>
      </c>
      <c r="B36" s="7" t="s">
        <v>32</v>
      </c>
      <c r="C36" s="26">
        <v>29657.627</v>
      </c>
      <c r="D36" s="26"/>
      <c r="E36">
        <f>+(C36-C$7)/C$8</f>
        <v>-5021.4727412243437</v>
      </c>
      <c r="F36">
        <f>ROUND(2*E36,0)/2</f>
        <v>-5021.5</v>
      </c>
      <c r="G36">
        <f>+C36-(C$7+F36*C$8)</f>
        <v>0.12401350000072853</v>
      </c>
      <c r="H36">
        <f>+G36</f>
        <v>0.12401350000072853</v>
      </c>
      <c r="Q36" s="2">
        <f>+C36-15018.5</f>
        <v>14639.127</v>
      </c>
    </row>
    <row r="37" spans="1:17" x14ac:dyDescent="0.2">
      <c r="A37" s="9" t="s">
        <v>30</v>
      </c>
      <c r="B37" s="7" t="s">
        <v>31</v>
      </c>
      <c r="C37" s="26">
        <v>30014.732</v>
      </c>
      <c r="D37" s="26"/>
      <c r="E37">
        <f>+(C37-C$7)/C$8</f>
        <v>-4942.9793104236542</v>
      </c>
      <c r="F37">
        <f>ROUND(2*E37,0)/2</f>
        <v>-4943</v>
      </c>
      <c r="G37">
        <f>+C37-(C$7+F37*C$8)</f>
        <v>9.4127000000298722E-2</v>
      </c>
      <c r="H37">
        <f>+G37</f>
        <v>9.4127000000298722E-2</v>
      </c>
      <c r="Q37" s="2">
        <f>+C37-15018.5</f>
        <v>14996.232</v>
      </c>
    </row>
    <row r="38" spans="1:17" x14ac:dyDescent="0.2">
      <c r="A38" s="9" t="s">
        <v>30</v>
      </c>
      <c r="B38" s="7" t="s">
        <v>32</v>
      </c>
      <c r="C38" s="26">
        <v>31122.572</v>
      </c>
      <c r="D38" s="26"/>
      <c r="E38">
        <f>+(C38-C$7)/C$8</f>
        <v>-4699.4706438459352</v>
      </c>
      <c r="F38">
        <f>ROUND(2*E38,0)/2</f>
        <v>-4699.5</v>
      </c>
      <c r="G38">
        <f>+C38-(C$7+F38*C$8)</f>
        <v>0.13355550000051153</v>
      </c>
      <c r="H38">
        <f>+G38</f>
        <v>0.13355550000051153</v>
      </c>
      <c r="Q38" s="2">
        <f>+C38-15018.5</f>
        <v>16104.072</v>
      </c>
    </row>
    <row r="39" spans="1:17" x14ac:dyDescent="0.2">
      <c r="A39" s="9" t="s">
        <v>30</v>
      </c>
      <c r="B39" s="7" t="s">
        <v>32</v>
      </c>
      <c r="C39" s="26">
        <v>33592.832000000002</v>
      </c>
      <c r="D39" s="26"/>
      <c r="E39">
        <f>+(C39-C$7)/C$8</f>
        <v>-4156.4953778325435</v>
      </c>
      <c r="F39">
        <f>ROUND(2*E39,0)/2</f>
        <v>-4156.5</v>
      </c>
      <c r="G39">
        <f>+C39-(C$7+F39*C$8)</f>
        <v>2.1028499999374617E-2</v>
      </c>
      <c r="H39">
        <f>+G39</f>
        <v>2.1028499999374617E-2</v>
      </c>
      <c r="Q39" s="2">
        <f>+C39-15018.5</f>
        <v>18574.332000000002</v>
      </c>
    </row>
    <row r="40" spans="1:17" x14ac:dyDescent="0.2">
      <c r="A40" s="14" t="s">
        <v>30</v>
      </c>
      <c r="B40" s="15" t="s">
        <v>32</v>
      </c>
      <c r="C40" s="27">
        <v>45348.705000000002</v>
      </c>
      <c r="D40" s="27"/>
      <c r="E40">
        <f>+(C40-C$7)/C$8</f>
        <v>-1572.4968232696024</v>
      </c>
      <c r="F40">
        <f>ROUND(2*E40,0)/2</f>
        <v>-1572.5</v>
      </c>
      <c r="G40">
        <f>+C40-(C$7+F40*C$8)</f>
        <v>1.4452499999606516E-2</v>
      </c>
      <c r="H40">
        <f>+G40</f>
        <v>1.4452499999606516E-2</v>
      </c>
      <c r="Q40" s="2">
        <f>+C40-15018.5</f>
        <v>30330.205000000002</v>
      </c>
    </row>
    <row r="41" spans="1:17" x14ac:dyDescent="0.2">
      <c r="A41" s="9" t="s">
        <v>30</v>
      </c>
      <c r="B41" s="7" t="s">
        <v>32</v>
      </c>
      <c r="C41" s="26">
        <v>45639.845999999998</v>
      </c>
      <c r="D41" s="26"/>
      <c r="E41">
        <f>+(C41-C$7)/C$8</f>
        <v>-1508.5026032593998</v>
      </c>
      <c r="F41">
        <f>ROUND(2*E41,0)/2</f>
        <v>-1508.5</v>
      </c>
      <c r="G41">
        <f>+C41-(C$7+F41*C$8)</f>
        <v>-1.1843500004033558E-2</v>
      </c>
      <c r="H41">
        <f>+G41</f>
        <v>-1.1843500004033558E-2</v>
      </c>
      <c r="Q41" s="2">
        <f>+C41-15018.5</f>
        <v>30621.345999999998</v>
      </c>
    </row>
    <row r="42" spans="1:17" x14ac:dyDescent="0.2">
      <c r="A42" s="9" t="s">
        <v>30</v>
      </c>
      <c r="B42" s="7" t="s">
        <v>31</v>
      </c>
      <c r="C42" s="26">
        <v>45696.741000000002</v>
      </c>
      <c r="D42" s="26"/>
      <c r="E42">
        <f>+(C42-C$7)/C$8</f>
        <v>-1495.9968031574535</v>
      </c>
      <c r="F42">
        <f>ROUND(2*E42,0)/2</f>
        <v>-1496</v>
      </c>
      <c r="G42">
        <f>+C42-(C$7+F42*C$8)</f>
        <v>1.4543999997840729E-2</v>
      </c>
      <c r="H42">
        <f>+G42</f>
        <v>1.4543999997840729E-2</v>
      </c>
      <c r="Q42" s="2">
        <f>+C42-15018.5</f>
        <v>30678.241000000002</v>
      </c>
    </row>
    <row r="43" spans="1:17" x14ac:dyDescent="0.2">
      <c r="A43" s="9" t="s">
        <v>30</v>
      </c>
      <c r="B43" s="7" t="s">
        <v>32</v>
      </c>
      <c r="C43" s="26">
        <v>45753.578999999998</v>
      </c>
      <c r="D43" s="26"/>
      <c r="E43">
        <f>+(C43-C$7)/C$8</f>
        <v>-1483.5035319351259</v>
      </c>
      <c r="F43">
        <f>ROUND(2*E43,0)/2</f>
        <v>-1483.5</v>
      </c>
      <c r="G43">
        <f>+C43-(C$7+F43*C$8)</f>
        <v>-1.6068500000983477E-2</v>
      </c>
      <c r="H43">
        <f>+G43</f>
        <v>-1.6068500000983477E-2</v>
      </c>
      <c r="Q43" s="2">
        <f>+C43-15018.5</f>
        <v>30735.078999999998</v>
      </c>
    </row>
    <row r="44" spans="1:17" x14ac:dyDescent="0.2">
      <c r="A44" s="9" t="s">
        <v>30</v>
      </c>
      <c r="B44" s="7" t="s">
        <v>32</v>
      </c>
      <c r="C44" s="26">
        <v>46408.722000000002</v>
      </c>
      <c r="D44" s="26"/>
      <c r="E44">
        <f>+(C44-C$7)/C$8</f>
        <v>-1339.4998866905712</v>
      </c>
      <c r="F44">
        <f>ROUND(2*E44,0)/2</f>
        <v>-1339.5</v>
      </c>
      <c r="G44">
        <f>+C44-(C$7+F44*C$8)</f>
        <v>5.1550000353017822E-4</v>
      </c>
      <c r="H44">
        <f>+G44</f>
        <v>5.1550000353017822E-4</v>
      </c>
      <c r="Q44" s="2">
        <f>+C44-15018.5</f>
        <v>31390.222000000002</v>
      </c>
    </row>
    <row r="45" spans="1:17" x14ac:dyDescent="0.2">
      <c r="A45" s="9" t="s">
        <v>33</v>
      </c>
      <c r="B45" s="7" t="s">
        <v>32</v>
      </c>
      <c r="C45" s="26">
        <v>51640.630899999996</v>
      </c>
      <c r="D45" s="26">
        <v>5.0000000000000001E-4</v>
      </c>
      <c r="E45">
        <f>+(C45-C$7)/C$8</f>
        <v>-189.50064501749668</v>
      </c>
      <c r="F45">
        <f>ROUND(2*E45,0)/2</f>
        <v>-189.5</v>
      </c>
      <c r="G45">
        <f>+C45-(C$7+F45*C$8)</f>
        <v>-2.9345000075409189E-3</v>
      </c>
      <c r="I45">
        <f>+G45</f>
        <v>-2.9345000075409189E-3</v>
      </c>
      <c r="Q45" s="2">
        <f>+C45-15018.5</f>
        <v>36622.130899999996</v>
      </c>
    </row>
    <row r="46" spans="1:17" x14ac:dyDescent="0.2">
      <c r="A46" s="9" t="s">
        <v>34</v>
      </c>
      <c r="B46" s="7" t="s">
        <v>32</v>
      </c>
      <c r="C46" s="26">
        <v>51649.731</v>
      </c>
      <c r="D46" s="26">
        <v>1E-3</v>
      </c>
      <c r="E46">
        <f>+(C46-C$7)/C$8</f>
        <v>-187.50039839639192</v>
      </c>
      <c r="F46">
        <f>ROUND(2*E46,0)/2</f>
        <v>-187.5</v>
      </c>
      <c r="G46">
        <f>+C46-(C$7+F46*C$8)</f>
        <v>-1.8125000060535967E-3</v>
      </c>
      <c r="I46">
        <f>+G46</f>
        <v>-1.8125000060535967E-3</v>
      </c>
      <c r="Q46" s="2">
        <f>+C46-15018.5</f>
        <v>36631.231</v>
      </c>
    </row>
    <row r="47" spans="1:17" x14ac:dyDescent="0.2">
      <c r="A47" s="9" t="s">
        <v>33</v>
      </c>
      <c r="B47" s="7" t="s">
        <v>31</v>
      </c>
      <c r="C47" s="26">
        <v>51665.652600000001</v>
      </c>
      <c r="D47" s="26">
        <v>2.0000000000000001E-4</v>
      </c>
      <c r="E47">
        <f>+(C47-C$7)/C$8</f>
        <v>-184.00075261199689</v>
      </c>
      <c r="F47">
        <f>ROUND(2*E47,0)/2</f>
        <v>-184</v>
      </c>
      <c r="G47">
        <f>+C47-(C$7+F47*C$8)</f>
        <v>-3.4240000022691675E-3</v>
      </c>
      <c r="I47">
        <f>+G47</f>
        <v>-3.4240000022691675E-3</v>
      </c>
      <c r="Q47" s="2">
        <f>+C47-15018.5</f>
        <v>36647.152600000001</v>
      </c>
    </row>
    <row r="48" spans="1:17" x14ac:dyDescent="0.2">
      <c r="A48" s="9" t="s">
        <v>35</v>
      </c>
      <c r="B48" s="7" t="s">
        <v>31</v>
      </c>
      <c r="C48" s="26">
        <v>51674.7526</v>
      </c>
      <c r="D48" s="26">
        <v>8.0000000000000004E-4</v>
      </c>
      <c r="E48">
        <f>+(C48-C$7)/C$8</f>
        <v>-182.00052797138372</v>
      </c>
      <c r="F48">
        <f>ROUND(2*E48,0)/2</f>
        <v>-182</v>
      </c>
      <c r="G48">
        <f>+C48-(C$7+F48*C$8)</f>
        <v>-2.4020000055315904E-3</v>
      </c>
      <c r="I48">
        <f>+G48</f>
        <v>-2.4020000055315904E-3</v>
      </c>
      <c r="Q48" s="2">
        <f>+C48-15018.5</f>
        <v>36656.2526</v>
      </c>
    </row>
    <row r="49" spans="1:17" x14ac:dyDescent="0.2">
      <c r="A49" s="53" t="s">
        <v>59</v>
      </c>
      <c r="B49" s="54" t="s">
        <v>32</v>
      </c>
      <c r="C49" s="55">
        <v>51956.822999999997</v>
      </c>
      <c r="D49" s="55">
        <v>1E-3</v>
      </c>
      <c r="E49">
        <f>+(C49-C$7)/C$8</f>
        <v>-120.00007033757103</v>
      </c>
      <c r="F49">
        <f>ROUND(2*E49,0)/2</f>
        <v>-120</v>
      </c>
      <c r="G49">
        <f>+C49-(C$7+F49*C$8)</f>
        <v>-3.2000000646803528E-4</v>
      </c>
      <c r="N49">
        <f>+G49</f>
        <v>-3.2000000646803528E-4</v>
      </c>
      <c r="O49">
        <f ca="1">+C$11+C$12*$F49</f>
        <v>1.4936566896100664E-3</v>
      </c>
      <c r="Q49" s="2">
        <f>+C49-15018.5</f>
        <v>36938.322999999997</v>
      </c>
    </row>
    <row r="50" spans="1:17" x14ac:dyDescent="0.2">
      <c r="A50" s="53" t="s">
        <v>59</v>
      </c>
      <c r="B50" s="54" t="s">
        <v>32</v>
      </c>
      <c r="C50" s="55">
        <v>51979.568099999997</v>
      </c>
      <c r="D50" s="55">
        <v>2.9999999999999997E-4</v>
      </c>
      <c r="E50">
        <f>+(C50-C$7)/C$8</f>
        <v>-115.00058578007456</v>
      </c>
      <c r="F50">
        <f>ROUND(2*E50,0)/2</f>
        <v>-115</v>
      </c>
      <c r="G50">
        <f>+C50-(C$7+F50*C$8)</f>
        <v>-2.6650000072550029E-3</v>
      </c>
      <c r="N50">
        <f>+G50</f>
        <v>-2.6650000072550029E-3</v>
      </c>
      <c r="O50">
        <f ca="1">+C$11+C$12*$F50</f>
        <v>1.3117471905063965E-3</v>
      </c>
      <c r="Q50" s="2">
        <f>+C50-15018.5</f>
        <v>36961.068099999997</v>
      </c>
    </row>
    <row r="51" spans="1:17" x14ac:dyDescent="0.2">
      <c r="A51" s="75" t="s">
        <v>178</v>
      </c>
      <c r="B51" s="76" t="s">
        <v>31</v>
      </c>
      <c r="C51" s="77">
        <v>52309.411999999997</v>
      </c>
      <c r="D51" s="78"/>
      <c r="E51">
        <f>+(C51-C$7)/C$8</f>
        <v>-42.499278490398773</v>
      </c>
      <c r="F51">
        <f>ROUND(2*E51,0)/2</f>
        <v>-42.5</v>
      </c>
      <c r="G51">
        <f>+C51-(C$7+F51*C$8)</f>
        <v>3.2824999943841249E-3</v>
      </c>
      <c r="L51">
        <f>+G51</f>
        <v>3.2824999943841249E-3</v>
      </c>
      <c r="O51">
        <f ca="1">+C$11+C$12*$F51</f>
        <v>-1.3259405464968162E-3</v>
      </c>
      <c r="Q51" s="2">
        <f>+C51-15018.5</f>
        <v>37290.911999999997</v>
      </c>
    </row>
    <row r="52" spans="1:17" x14ac:dyDescent="0.2">
      <c r="A52" s="83" t="str">
        <f>$D$7</f>
        <v>VSX</v>
      </c>
      <c r="B52" s="83"/>
      <c r="C52" s="85">
        <f>$C$7</f>
        <v>52502.762000000002</v>
      </c>
      <c r="D52" s="85"/>
      <c r="E52" s="83">
        <f>+(C52-C$7)/C$8</f>
        <v>0</v>
      </c>
      <c r="F52" s="83">
        <f>ROUND(2*E52,0)/2</f>
        <v>0</v>
      </c>
      <c r="G52" s="83">
        <f>+C52-(C$7+F52*C$8)</f>
        <v>0</v>
      </c>
      <c r="H52" s="83"/>
      <c r="I52" s="83">
        <f>+G52</f>
        <v>0</v>
      </c>
      <c r="J52" s="83"/>
      <c r="K52" s="83"/>
      <c r="L52" s="83"/>
      <c r="M52" s="83"/>
      <c r="N52" s="83"/>
      <c r="O52" s="83">
        <f ca="1">+C$11+C$12*$F52</f>
        <v>-2.8721712888780098E-3</v>
      </c>
      <c r="P52" s="83"/>
      <c r="Q52" s="84">
        <f>+C52-15018.5</f>
        <v>37484.262000000002</v>
      </c>
    </row>
    <row r="53" spans="1:17" x14ac:dyDescent="0.2">
      <c r="A53" s="72" t="s">
        <v>182</v>
      </c>
      <c r="B53" s="74" t="s">
        <v>32</v>
      </c>
      <c r="C53" s="73">
        <v>52648.353999999999</v>
      </c>
      <c r="D53" s="22"/>
      <c r="E53">
        <f>+(C53-C$7)/C$8</f>
        <v>32.001835810570576</v>
      </c>
      <c r="F53">
        <f>ROUND(2*E53,0)/2</f>
        <v>32</v>
      </c>
      <c r="G53">
        <f>+C53-(C$7+F53*C$8)</f>
        <v>8.3519999971031211E-3</v>
      </c>
      <c r="L53">
        <f>+G53</f>
        <v>8.3519999971031211E-3</v>
      </c>
      <c r="O53">
        <f ca="1">+C$11+C$12*$F53</f>
        <v>-4.0363920831414969E-3</v>
      </c>
      <c r="Q53" s="2">
        <f>+C53-15018.5</f>
        <v>37629.853999999999</v>
      </c>
    </row>
    <row r="54" spans="1:17" x14ac:dyDescent="0.2">
      <c r="A54" s="23" t="s">
        <v>36</v>
      </c>
      <c r="B54" s="24"/>
      <c r="C54" s="22">
        <v>52698.385300000002</v>
      </c>
      <c r="D54" s="22">
        <v>1E-3</v>
      </c>
      <c r="E54">
        <f>+(C54-C$7)/C$8</f>
        <v>42.998960982211251</v>
      </c>
      <c r="F54">
        <f>ROUND(2*E54,0)/2</f>
        <v>43</v>
      </c>
      <c r="G54">
        <f>+C54-(C$7+F54*C$8)</f>
        <v>-4.7269999995478429E-3</v>
      </c>
      <c r="I54">
        <f>+G54</f>
        <v>-4.7269999995478429E-3</v>
      </c>
      <c r="O54">
        <f ca="1">+C$11+C$12*$F54</f>
        <v>-4.4365929811695706E-3</v>
      </c>
      <c r="Q54" s="2">
        <f>+C54-15018.5</f>
        <v>37679.885300000002</v>
      </c>
    </row>
    <row r="55" spans="1:17" x14ac:dyDescent="0.2">
      <c r="A55" s="19" t="s">
        <v>36</v>
      </c>
      <c r="B55" s="16"/>
      <c r="C55" s="28">
        <v>52698.385300000002</v>
      </c>
      <c r="D55" s="28">
        <v>1E-3</v>
      </c>
      <c r="E55">
        <f>+(C55-C$7)/C$8</f>
        <v>42.998960982211251</v>
      </c>
      <c r="F55">
        <f>ROUND(2*E55,0)/2</f>
        <v>43</v>
      </c>
      <c r="G55">
        <f>+C55-(C$7+F55*C$8)</f>
        <v>-4.7269999995478429E-3</v>
      </c>
      <c r="I55">
        <f>+G55</f>
        <v>-4.7269999995478429E-3</v>
      </c>
      <c r="O55">
        <f ca="1">+C$11+C$12*$F55</f>
        <v>-4.4365929811695706E-3</v>
      </c>
      <c r="Q55" s="2">
        <f>+C55-15018.5</f>
        <v>37679.885300000002</v>
      </c>
    </row>
    <row r="56" spans="1:17" x14ac:dyDescent="0.2">
      <c r="A56" s="23" t="s">
        <v>36</v>
      </c>
      <c r="B56" s="21" t="s">
        <v>31</v>
      </c>
      <c r="C56" s="22">
        <v>52723.407800000001</v>
      </c>
      <c r="D56" s="22">
        <v>1.6999999999999999E-3</v>
      </c>
      <c r="E56">
        <f>+(C56-C$7)/C$8</f>
        <v>48.499029231634232</v>
      </c>
      <c r="F56">
        <f>ROUND(2*E56,0)/2</f>
        <v>48.5</v>
      </c>
      <c r="G56">
        <f>+C56-(C$7+F56*C$8)</f>
        <v>-4.4164999999338761E-3</v>
      </c>
      <c r="I56">
        <f>+G56</f>
        <v>-4.4164999999338761E-3</v>
      </c>
      <c r="O56">
        <f ca="1">+C$11+C$12*$F56</f>
        <v>-4.6366934301836074E-3</v>
      </c>
      <c r="Q56" s="2">
        <f>+C56-15018.5</f>
        <v>37704.907800000001</v>
      </c>
    </row>
    <row r="57" spans="1:17" x14ac:dyDescent="0.2">
      <c r="A57" s="19" t="s">
        <v>36</v>
      </c>
      <c r="B57" s="17" t="s">
        <v>31</v>
      </c>
      <c r="C57" s="28">
        <v>52723.407800000001</v>
      </c>
      <c r="D57" s="28">
        <v>1.6999999999999999E-3</v>
      </c>
      <c r="E57">
        <f>+(C57-C$7)/C$8</f>
        <v>48.499029231634232</v>
      </c>
      <c r="F57">
        <f>ROUND(2*E57,0)/2</f>
        <v>48.5</v>
      </c>
      <c r="G57">
        <f>+C57-(C$7+F57*C$8)</f>
        <v>-4.4164999999338761E-3</v>
      </c>
      <c r="I57">
        <f>+G57</f>
        <v>-4.4164999999338761E-3</v>
      </c>
      <c r="O57">
        <f ca="1">+C$11+C$12*$F57</f>
        <v>-4.6366934301836074E-3</v>
      </c>
      <c r="Q57" s="2">
        <f>+C57-15018.5</f>
        <v>37704.907800000001</v>
      </c>
    </row>
    <row r="58" spans="1:17" x14ac:dyDescent="0.2">
      <c r="A58" s="20" t="s">
        <v>43</v>
      </c>
      <c r="B58" s="21"/>
      <c r="C58" s="22">
        <v>52980.452899999997</v>
      </c>
      <c r="D58" s="22">
        <v>1.1000000000000001E-3</v>
      </c>
      <c r="E58">
        <f>+(C58-C$7)/C$8</f>
        <v>104.99880316228791</v>
      </c>
      <c r="F58">
        <f>ROUND(2*E58,0)/2</f>
        <v>105</v>
      </c>
      <c r="G58">
        <f>+C58-(C$7+F58*C$8)</f>
        <v>-5.4450000025099143E-3</v>
      </c>
      <c r="I58">
        <f>+G58</f>
        <v>-5.4450000025099143E-3</v>
      </c>
      <c r="O58">
        <f ca="1">+C$11+C$12*$F58</f>
        <v>-6.6922707700550763E-3</v>
      </c>
      <c r="Q58" s="2">
        <f>+C58-15018.5</f>
        <v>37961.952899999997</v>
      </c>
    </row>
    <row r="59" spans="1:17" x14ac:dyDescent="0.2">
      <c r="A59" s="23" t="s">
        <v>37</v>
      </c>
      <c r="B59" s="24"/>
      <c r="C59" s="29">
        <v>53053.242599999998</v>
      </c>
      <c r="D59" s="29">
        <v>1E-4</v>
      </c>
      <c r="E59">
        <f>+(C59-C$7)/C$8</f>
        <v>120.99833629666877</v>
      </c>
      <c r="F59">
        <f>ROUND(2*E59,0)/2</f>
        <v>121</v>
      </c>
      <c r="G59">
        <f>+C59-(C$7+F59*C$8)</f>
        <v>-7.569000001240056E-3</v>
      </c>
      <c r="J59">
        <f>+G59</f>
        <v>-7.569000001240056E-3</v>
      </c>
      <c r="O59">
        <f ca="1">+C$11+C$12*$F59</f>
        <v>-7.2743811671868198E-3</v>
      </c>
      <c r="Q59" s="2">
        <f>+C59-15018.5</f>
        <v>38034.742599999998</v>
      </c>
    </row>
    <row r="60" spans="1:17" x14ac:dyDescent="0.2">
      <c r="A60" s="19" t="s">
        <v>38</v>
      </c>
      <c r="B60" s="16" t="s">
        <v>31</v>
      </c>
      <c r="C60" s="30">
        <v>53053.244599999998</v>
      </c>
      <c r="D60" s="30">
        <v>1E-4</v>
      </c>
      <c r="E60">
        <f>+(C60-C$7)/C$8</f>
        <v>120.99877590647998</v>
      </c>
      <c r="F60">
        <f>ROUND(2*E60,0)/2</f>
        <v>121</v>
      </c>
      <c r="G60">
        <f>+C60-(C$7+F60*C$8)</f>
        <v>-5.5690000008326024E-3</v>
      </c>
      <c r="I60">
        <f>+G60</f>
        <v>-5.5690000008326024E-3</v>
      </c>
      <c r="O60">
        <f ca="1">+C$11+C$12*$F60</f>
        <v>-7.2743811671868198E-3</v>
      </c>
      <c r="Q60" s="2">
        <f>+C60-15018.5</f>
        <v>38034.744599999998</v>
      </c>
    </row>
    <row r="61" spans="1:17" x14ac:dyDescent="0.2">
      <c r="A61" s="48" t="s">
        <v>45</v>
      </c>
      <c r="B61" s="49" t="s">
        <v>31</v>
      </c>
      <c r="C61" s="50">
        <v>53360.332699999999</v>
      </c>
      <c r="D61" s="50">
        <v>1.6999999999999999E-3</v>
      </c>
      <c r="E61">
        <f>+(C61-C$7)/C$8</f>
        <v>188.49824672617001</v>
      </c>
      <c r="F61">
        <f>ROUND(2*E61,0)/2</f>
        <v>188.5</v>
      </c>
      <c r="G61">
        <f>+C61-(C$7+F61*C$8)</f>
        <v>-7.9765000045881607E-3</v>
      </c>
      <c r="I61">
        <f>+G61</f>
        <v>-7.9765000045881607E-3</v>
      </c>
      <c r="O61">
        <f ca="1">+C$11+C$12*$F61</f>
        <v>-9.7301594050863624E-3</v>
      </c>
      <c r="Q61" s="2">
        <f>+C61-15018.5</f>
        <v>38341.832699999999</v>
      </c>
    </row>
    <row r="62" spans="1:17" s="83" customFormat="1" ht="12" customHeight="1" x14ac:dyDescent="0.2">
      <c r="A62" s="51" t="s">
        <v>57</v>
      </c>
      <c r="B62" s="52" t="s">
        <v>32</v>
      </c>
      <c r="C62" s="51">
        <v>53385.351999999999</v>
      </c>
      <c r="D62" s="51" t="s">
        <v>58</v>
      </c>
      <c r="E62">
        <f>+(C62-C$7)/C$8</f>
        <v>193.99761159989538</v>
      </c>
      <c r="F62">
        <f>ROUND(2*E62,0)/2</f>
        <v>194</v>
      </c>
      <c r="G62">
        <f>+C62-(C$7+F62*C$8)</f>
        <v>-1.0866000004170928E-2</v>
      </c>
      <c r="H62"/>
      <c r="I62"/>
      <c r="J62"/>
      <c r="K62"/>
      <c r="L62"/>
      <c r="M62"/>
      <c r="N62">
        <f>+G62</f>
        <v>-1.0866000004170928E-2</v>
      </c>
      <c r="O62">
        <f ca="1">+C$11+C$12*$F62</f>
        <v>-9.9302598541003984E-3</v>
      </c>
      <c r="P62"/>
      <c r="Q62" s="2">
        <f>+C62-15018.5</f>
        <v>38366.851999999999</v>
      </c>
    </row>
    <row r="63" spans="1:17" s="83" customFormat="1" ht="12" customHeight="1" x14ac:dyDescent="0.2">
      <c r="A63" s="81" t="s">
        <v>52</v>
      </c>
      <c r="B63" s="82"/>
      <c r="C63" s="81">
        <v>54172.409500000002</v>
      </c>
      <c r="D63" s="81">
        <v>6.9999999999999999E-4</v>
      </c>
      <c r="E63" s="83">
        <f>+(C63-C$7)/C$8</f>
        <v>366.99671105919788</v>
      </c>
      <c r="F63" s="83">
        <f>ROUND(2*E63,0)/2</f>
        <v>367</v>
      </c>
      <c r="G63" s="83">
        <f>+C63-(C$7+F63*C$8)</f>
        <v>-1.4963000001444016E-2</v>
      </c>
      <c r="I63" s="83">
        <f>+G63</f>
        <v>-1.4963000001444016E-2</v>
      </c>
      <c r="O63" s="83">
        <f ca="1">+C$11+C$12*$F63</f>
        <v>-1.6224328523087375E-2</v>
      </c>
      <c r="Q63" s="84">
        <f>+C63-15018.5</f>
        <v>39153.909500000002</v>
      </c>
    </row>
    <row r="64" spans="1:17" s="83" customFormat="1" ht="12" customHeight="1" x14ac:dyDescent="0.2">
      <c r="A64" s="72" t="s">
        <v>221</v>
      </c>
      <c r="B64" s="74" t="s">
        <v>32</v>
      </c>
      <c r="C64" s="73">
        <v>54736.540800000002</v>
      </c>
      <c r="D64" s="85"/>
      <c r="E64" s="83">
        <f>+(C64-C$7)/C$8</f>
        <v>490.99553818022196</v>
      </c>
      <c r="F64" s="83">
        <f>ROUND(2*E64,0)/2</f>
        <v>491</v>
      </c>
      <c r="G64" s="83">
        <f>+C64-(C$7+F64*C$8)</f>
        <v>-2.0299000003433321E-2</v>
      </c>
      <c r="L64" s="83">
        <f>+G64</f>
        <v>-2.0299000003433321E-2</v>
      </c>
      <c r="O64" s="83">
        <f ca="1">+C$11+C$12*$F64</f>
        <v>-2.0735684100858388E-2</v>
      </c>
      <c r="Q64" s="84">
        <f>+C64-15018.5</f>
        <v>39718.040800000002</v>
      </c>
    </row>
    <row r="65" spans="1:17" s="83" customFormat="1" ht="12" customHeight="1" x14ac:dyDescent="0.2">
      <c r="A65" s="19" t="s">
        <v>56</v>
      </c>
      <c r="B65" s="86" t="s">
        <v>32</v>
      </c>
      <c r="C65" s="19">
        <v>55623.682000000001</v>
      </c>
      <c r="D65" s="19">
        <v>5.0000000000000001E-3</v>
      </c>
      <c r="E65" s="83">
        <f>+(C65-C$7)/C$8</f>
        <v>685.99352586631119</v>
      </c>
      <c r="F65" s="83">
        <f>ROUND(2*E65,0)/2</f>
        <v>686</v>
      </c>
      <c r="G65" s="83">
        <f>+C65-(C$7+F65*C$8)</f>
        <v>-2.9454000003170222E-2</v>
      </c>
      <c r="I65" s="83">
        <f>+G65</f>
        <v>-2.9454000003170222E-2</v>
      </c>
      <c r="O65" s="83">
        <f ca="1">+C$11+C$12*$F65</f>
        <v>-2.7830154565901509E-2</v>
      </c>
      <c r="Q65" s="84">
        <f>+C65-15018.5</f>
        <v>40605.182000000001</v>
      </c>
    </row>
    <row r="66" spans="1:17" s="83" customFormat="1" ht="12" customHeight="1" x14ac:dyDescent="0.2">
      <c r="A66" s="72" t="s">
        <v>232</v>
      </c>
      <c r="B66" s="74" t="s">
        <v>32</v>
      </c>
      <c r="C66" s="73">
        <v>56019.482400000001</v>
      </c>
      <c r="D66" s="85"/>
      <c r="E66" s="83">
        <f>+(C66-C$7)/C$8</f>
        <v>772.99239540968188</v>
      </c>
      <c r="F66" s="83">
        <f>ROUND(2*E66,0)/2</f>
        <v>773</v>
      </c>
      <c r="G66" s="83">
        <f>+C66-(C$7+F66*C$8)</f>
        <v>-3.4597000005305745E-2</v>
      </c>
      <c r="L66" s="83">
        <f>+G66</f>
        <v>-3.4597000005305745E-2</v>
      </c>
      <c r="O66" s="83">
        <f ca="1">+C$11+C$12*$F66</f>
        <v>-3.0995379850305364E-2</v>
      </c>
      <c r="Q66" s="84">
        <f>+C66-15018.5</f>
        <v>41000.982400000001</v>
      </c>
    </row>
    <row r="67" spans="1:17" s="83" customFormat="1" ht="12" customHeight="1" x14ac:dyDescent="0.2">
      <c r="A67" s="72" t="s">
        <v>238</v>
      </c>
      <c r="B67" s="74" t="s">
        <v>32</v>
      </c>
      <c r="C67" s="73">
        <v>56315.195599999999</v>
      </c>
      <c r="D67" s="85"/>
      <c r="E67" s="83">
        <f>+(C67-C$7)/C$8</f>
        <v>837.99160740909508</v>
      </c>
      <c r="F67" s="83">
        <f>ROUND(2*E67,0)/2</f>
        <v>838</v>
      </c>
      <c r="G67" s="83">
        <f>+C67-(C$7+F67*C$8)</f>
        <v>-3.8182000003871508E-2</v>
      </c>
      <c r="L67" s="83">
        <f>+G67</f>
        <v>-3.8182000003871508E-2</v>
      </c>
      <c r="O67" s="83">
        <f ca="1">+C$11+C$12*$F67</f>
        <v>-3.3360203338653076E-2</v>
      </c>
      <c r="Q67" s="84">
        <f>+C67-15018.5</f>
        <v>41296.695599999999</v>
      </c>
    </row>
    <row r="68" spans="1:17" s="83" customFormat="1" ht="12" customHeight="1" x14ac:dyDescent="0.2">
      <c r="A68" s="56" t="s">
        <v>60</v>
      </c>
      <c r="B68" s="57" t="s">
        <v>32</v>
      </c>
      <c r="C68" s="56">
        <v>56706.444799999997</v>
      </c>
      <c r="D68" s="56">
        <v>6.6E-3</v>
      </c>
      <c r="E68" s="83">
        <f>+(C68-C$7)/C$8</f>
        <v>923.99010086627197</v>
      </c>
      <c r="F68" s="83">
        <f>ROUND(2*E68,0)/2</f>
        <v>924</v>
      </c>
      <c r="G68" s="83">
        <f>+C68-(C$7+F68*C$8)</f>
        <v>-4.50360000031651E-2</v>
      </c>
      <c r="I68" s="83">
        <f>+G68</f>
        <v>-4.50360000031651E-2</v>
      </c>
      <c r="O68" s="83">
        <f ca="1">+C$11+C$12*$F68</f>
        <v>-3.6489046723236197E-2</v>
      </c>
      <c r="Q68" s="84">
        <f>+C68-15018.5</f>
        <v>41687.944799999997</v>
      </c>
    </row>
    <row r="69" spans="1:17" s="83" customFormat="1" ht="12" customHeight="1" x14ac:dyDescent="0.2">
      <c r="A69" s="56" t="s">
        <v>60</v>
      </c>
      <c r="B69" s="57" t="s">
        <v>32</v>
      </c>
      <c r="C69" s="56">
        <v>56706.447200000002</v>
      </c>
      <c r="D69" s="56">
        <v>1.6000000000000001E-3</v>
      </c>
      <c r="E69" s="83">
        <f>+(C69-C$7)/C$8</f>
        <v>923.9906283980464</v>
      </c>
      <c r="F69" s="83">
        <f>ROUND(2*E69,0)/2</f>
        <v>924</v>
      </c>
      <c r="G69" s="83">
        <f>+C69-(C$7+F69*C$8)</f>
        <v>-4.2635999998310581E-2</v>
      </c>
      <c r="I69" s="83">
        <f>+G69</f>
        <v>-4.2635999998310581E-2</v>
      </c>
      <c r="O69" s="83">
        <f ca="1">+C$11+C$12*$F69</f>
        <v>-3.6489046723236197E-2</v>
      </c>
      <c r="Q69" s="84">
        <f>+C69-15018.5</f>
        <v>41687.947200000002</v>
      </c>
    </row>
    <row r="70" spans="1:17" s="83" customFormat="1" ht="12" customHeight="1" x14ac:dyDescent="0.2">
      <c r="A70" s="56" t="s">
        <v>61</v>
      </c>
      <c r="B70" s="58"/>
      <c r="C70" s="56">
        <v>57061.301599999999</v>
      </c>
      <c r="D70" s="56">
        <v>1.9E-3</v>
      </c>
      <c r="E70" s="83">
        <f>+(C70-C$7)/C$8</f>
        <v>1001.9893662782779</v>
      </c>
      <c r="F70" s="83">
        <f>ROUND(2*E70,0)/2</f>
        <v>1002</v>
      </c>
      <c r="G70" s="83">
        <f>+C70-(C$7+F70*C$8)</f>
        <v>-4.8378000006778166E-2</v>
      </c>
      <c r="I70" s="83">
        <f>+G70</f>
        <v>-4.8378000006778166E-2</v>
      </c>
      <c r="O70" s="83">
        <f ca="1">+C$11+C$12*$F70</f>
        <v>-3.9326834909253448E-2</v>
      </c>
      <c r="Q70" s="84">
        <f>+C70-15018.5</f>
        <v>42042.801599999999</v>
      </c>
    </row>
    <row r="71" spans="1:17" s="83" customFormat="1" ht="12" customHeight="1" x14ac:dyDescent="0.2">
      <c r="A71" s="56" t="s">
        <v>61</v>
      </c>
      <c r="B71" s="58"/>
      <c r="C71" s="56">
        <v>57070.402999999998</v>
      </c>
      <c r="D71" s="56">
        <v>6.0000000000000001E-3</v>
      </c>
      <c r="E71" s="83">
        <f>+(C71-C$7)/C$8</f>
        <v>1003.989898645759</v>
      </c>
      <c r="F71" s="83">
        <f>ROUND(2*E71,0)/2</f>
        <v>1004</v>
      </c>
      <c r="G71" s="83">
        <f>+C71-(C$7+F71*C$8)</f>
        <v>-4.5956000001751818E-2</v>
      </c>
      <c r="I71" s="83">
        <f>+G71</f>
        <v>-4.5956000001751818E-2</v>
      </c>
      <c r="O71" s="83">
        <f ca="1">+C$11+C$12*$F71</f>
        <v>-3.9399598708894916E-2</v>
      </c>
      <c r="Q71" s="84">
        <f>+C71-15018.5</f>
        <v>42051.902999999998</v>
      </c>
    </row>
    <row r="72" spans="1:17" s="83" customFormat="1" ht="12" customHeight="1" x14ac:dyDescent="0.2">
      <c r="A72" s="79" t="s">
        <v>257</v>
      </c>
      <c r="B72" s="80" t="s">
        <v>32</v>
      </c>
      <c r="C72" s="87">
        <v>60036.673900000002</v>
      </c>
      <c r="D72" s="88">
        <v>4.7000000000000002E-3</v>
      </c>
      <c r="E72" s="83">
        <f>+(C72-C$7)/C$8</f>
        <v>1655.9907936913351</v>
      </c>
      <c r="F72" s="83">
        <f>ROUND(2*E72,0)/2</f>
        <v>1656</v>
      </c>
      <c r="G72" s="83">
        <f>+C72-(C$7+F72*C$8)</f>
        <v>-4.1883999998390209E-2</v>
      </c>
      <c r="I72" s="83">
        <f>+G72</f>
        <v>-4.1883999998390209E-2</v>
      </c>
      <c r="O72" s="83">
        <f ca="1">+C$11+C$12*$F72</f>
        <v>-6.312059739201345E-2</v>
      </c>
      <c r="Q72" s="84">
        <f>+C72-15018.5</f>
        <v>45018.173900000002</v>
      </c>
    </row>
    <row r="73" spans="1:17" s="83" customFormat="1" ht="12" customHeight="1" x14ac:dyDescent="0.2">
      <c r="C73" s="85"/>
      <c r="D73" s="85"/>
    </row>
    <row r="74" spans="1:17" s="83" customFormat="1" ht="12" customHeight="1" x14ac:dyDescent="0.2">
      <c r="C74" s="85"/>
      <c r="D74" s="85"/>
    </row>
    <row r="75" spans="1:17" s="83" customFormat="1" ht="12" customHeight="1" x14ac:dyDescent="0.2">
      <c r="C75" s="85"/>
      <c r="D75" s="85"/>
    </row>
    <row r="76" spans="1:17" x14ac:dyDescent="0.2">
      <c r="C76" s="22"/>
      <c r="D76" s="22"/>
    </row>
    <row r="77" spans="1:17" x14ac:dyDescent="0.2">
      <c r="C77" s="22"/>
      <c r="D77" s="22"/>
    </row>
    <row r="78" spans="1:17" x14ac:dyDescent="0.2">
      <c r="C78" s="22"/>
      <c r="D78" s="22"/>
    </row>
    <row r="79" spans="1:17" x14ac:dyDescent="0.2">
      <c r="C79" s="22"/>
      <c r="D79" s="22"/>
    </row>
    <row r="80" spans="1:17" x14ac:dyDescent="0.2">
      <c r="C80" s="22"/>
      <c r="D80" s="22"/>
    </row>
    <row r="81" spans="3:4" x14ac:dyDescent="0.2">
      <c r="C81" s="22"/>
      <c r="D81" s="22"/>
    </row>
    <row r="82" spans="3:4" x14ac:dyDescent="0.2">
      <c r="C82" s="22"/>
      <c r="D82" s="22"/>
    </row>
    <row r="83" spans="3:4" x14ac:dyDescent="0.2">
      <c r="C83" s="22"/>
      <c r="D83" s="22"/>
    </row>
    <row r="84" spans="3:4" x14ac:dyDescent="0.2">
      <c r="C84" s="22"/>
      <c r="D84" s="22"/>
    </row>
    <row r="85" spans="3:4" x14ac:dyDescent="0.2">
      <c r="C85" s="22"/>
      <c r="D85" s="22"/>
    </row>
    <row r="86" spans="3:4" x14ac:dyDescent="0.2">
      <c r="C86" s="22"/>
      <c r="D86" s="22"/>
    </row>
    <row r="87" spans="3:4" x14ac:dyDescent="0.2">
      <c r="C87" s="22"/>
      <c r="D87" s="22"/>
    </row>
    <row r="88" spans="3:4" x14ac:dyDescent="0.2">
      <c r="C88" s="22"/>
      <c r="D88" s="22"/>
    </row>
    <row r="89" spans="3:4" x14ac:dyDescent="0.2">
      <c r="C89" s="22"/>
      <c r="D89" s="22"/>
    </row>
    <row r="90" spans="3:4" x14ac:dyDescent="0.2">
      <c r="C90" s="22"/>
      <c r="D90" s="22"/>
    </row>
    <row r="91" spans="3:4" x14ac:dyDescent="0.2">
      <c r="C91" s="22"/>
      <c r="D91" s="22"/>
    </row>
    <row r="92" spans="3:4" x14ac:dyDescent="0.2">
      <c r="C92" s="22"/>
      <c r="D92" s="22"/>
    </row>
    <row r="93" spans="3:4" x14ac:dyDescent="0.2">
      <c r="C93" s="22"/>
      <c r="D93" s="22"/>
    </row>
    <row r="94" spans="3:4" x14ac:dyDescent="0.2">
      <c r="C94" s="22"/>
      <c r="D94" s="22"/>
    </row>
    <row r="95" spans="3:4" x14ac:dyDescent="0.2">
      <c r="C95" s="22"/>
      <c r="D95" s="22"/>
    </row>
    <row r="96" spans="3:4" x14ac:dyDescent="0.2">
      <c r="C96" s="22"/>
      <c r="D96" s="22"/>
    </row>
    <row r="97" spans="3:4" x14ac:dyDescent="0.2">
      <c r="C97" s="22"/>
      <c r="D97" s="22"/>
    </row>
    <row r="98" spans="3:4" x14ac:dyDescent="0.2">
      <c r="C98" s="22"/>
      <c r="D98" s="22"/>
    </row>
    <row r="99" spans="3:4" x14ac:dyDescent="0.2">
      <c r="C99" s="22"/>
      <c r="D99" s="22"/>
    </row>
    <row r="100" spans="3:4" x14ac:dyDescent="0.2">
      <c r="C100" s="22"/>
      <c r="D100" s="22"/>
    </row>
    <row r="101" spans="3:4" x14ac:dyDescent="0.2">
      <c r="C101" s="22"/>
      <c r="D101" s="22"/>
    </row>
    <row r="102" spans="3:4" x14ac:dyDescent="0.2">
      <c r="C102" s="22"/>
      <c r="D102" s="22"/>
    </row>
    <row r="103" spans="3:4" x14ac:dyDescent="0.2">
      <c r="C103" s="22"/>
      <c r="D103" s="22"/>
    </row>
    <row r="104" spans="3:4" x14ac:dyDescent="0.2">
      <c r="C104" s="22"/>
      <c r="D104" s="22"/>
    </row>
    <row r="105" spans="3:4" x14ac:dyDescent="0.2">
      <c r="C105" s="22"/>
      <c r="D105" s="22"/>
    </row>
    <row r="106" spans="3:4" x14ac:dyDescent="0.2">
      <c r="C106" s="22"/>
      <c r="D106" s="22"/>
    </row>
    <row r="107" spans="3:4" x14ac:dyDescent="0.2">
      <c r="C107" s="22"/>
      <c r="D107" s="22"/>
    </row>
    <row r="108" spans="3:4" x14ac:dyDescent="0.2">
      <c r="C108" s="22"/>
      <c r="D108" s="22"/>
    </row>
    <row r="109" spans="3:4" x14ac:dyDescent="0.2">
      <c r="C109" s="22"/>
      <c r="D109" s="22"/>
    </row>
    <row r="110" spans="3:4" x14ac:dyDescent="0.2">
      <c r="C110" s="22"/>
      <c r="D110" s="22"/>
    </row>
    <row r="111" spans="3:4" x14ac:dyDescent="0.2">
      <c r="C111" s="22"/>
      <c r="D111" s="22"/>
    </row>
    <row r="112" spans="3:4" x14ac:dyDescent="0.2">
      <c r="C112" s="22"/>
      <c r="D112" s="22"/>
    </row>
    <row r="113" spans="3:4" x14ac:dyDescent="0.2">
      <c r="C113" s="22"/>
      <c r="D113" s="22"/>
    </row>
    <row r="114" spans="3:4" x14ac:dyDescent="0.2">
      <c r="C114" s="22"/>
      <c r="D114" s="22"/>
    </row>
    <row r="115" spans="3:4" x14ac:dyDescent="0.2">
      <c r="C115" s="22"/>
      <c r="D115" s="22"/>
    </row>
    <row r="116" spans="3:4" x14ac:dyDescent="0.2">
      <c r="C116" s="22"/>
      <c r="D116" s="22"/>
    </row>
    <row r="117" spans="3:4" x14ac:dyDescent="0.2">
      <c r="C117" s="22"/>
      <c r="D117" s="22"/>
    </row>
    <row r="118" spans="3:4" x14ac:dyDescent="0.2">
      <c r="C118" s="22"/>
      <c r="D118" s="22"/>
    </row>
    <row r="119" spans="3:4" x14ac:dyDescent="0.2">
      <c r="C119" s="22"/>
      <c r="D119" s="22"/>
    </row>
    <row r="120" spans="3:4" x14ac:dyDescent="0.2">
      <c r="C120" s="22"/>
      <c r="D120" s="22"/>
    </row>
    <row r="121" spans="3:4" x14ac:dyDescent="0.2">
      <c r="C121" s="22"/>
      <c r="D121" s="22"/>
    </row>
    <row r="122" spans="3:4" x14ac:dyDescent="0.2">
      <c r="C122" s="22"/>
      <c r="D122" s="22"/>
    </row>
    <row r="123" spans="3:4" x14ac:dyDescent="0.2">
      <c r="C123" s="22"/>
      <c r="D123" s="22"/>
    </row>
    <row r="124" spans="3:4" x14ac:dyDescent="0.2">
      <c r="C124" s="22"/>
      <c r="D124" s="22"/>
    </row>
    <row r="125" spans="3:4" x14ac:dyDescent="0.2">
      <c r="C125" s="22"/>
      <c r="D125" s="22"/>
    </row>
    <row r="126" spans="3:4" x14ac:dyDescent="0.2">
      <c r="C126" s="22"/>
      <c r="D126" s="22"/>
    </row>
    <row r="127" spans="3:4" x14ac:dyDescent="0.2">
      <c r="C127" s="22"/>
      <c r="D127" s="22"/>
    </row>
    <row r="128" spans="3:4" x14ac:dyDescent="0.2">
      <c r="C128" s="22"/>
      <c r="D128" s="22"/>
    </row>
    <row r="129" spans="3:4" x14ac:dyDescent="0.2">
      <c r="C129" s="22"/>
      <c r="D129" s="22"/>
    </row>
    <row r="130" spans="3:4" x14ac:dyDescent="0.2">
      <c r="C130" s="22"/>
      <c r="D130" s="22"/>
    </row>
    <row r="131" spans="3:4" x14ac:dyDescent="0.2">
      <c r="C131" s="22"/>
      <c r="D131" s="22"/>
    </row>
    <row r="132" spans="3:4" x14ac:dyDescent="0.2">
      <c r="C132" s="22"/>
      <c r="D132" s="22"/>
    </row>
    <row r="133" spans="3:4" x14ac:dyDescent="0.2">
      <c r="C133" s="22"/>
      <c r="D133" s="22"/>
    </row>
    <row r="134" spans="3:4" x14ac:dyDescent="0.2">
      <c r="C134" s="22"/>
      <c r="D134" s="22"/>
    </row>
    <row r="135" spans="3:4" x14ac:dyDescent="0.2">
      <c r="C135" s="22"/>
      <c r="D135" s="22"/>
    </row>
    <row r="136" spans="3:4" x14ac:dyDescent="0.2">
      <c r="C136" s="22"/>
      <c r="D136" s="22"/>
    </row>
    <row r="137" spans="3:4" x14ac:dyDescent="0.2">
      <c r="C137" s="22"/>
      <c r="D137" s="22"/>
    </row>
    <row r="138" spans="3:4" x14ac:dyDescent="0.2">
      <c r="C138" s="22"/>
      <c r="D138" s="22"/>
    </row>
    <row r="139" spans="3:4" x14ac:dyDescent="0.2">
      <c r="C139" s="22"/>
      <c r="D139" s="22"/>
    </row>
    <row r="140" spans="3:4" x14ac:dyDescent="0.2">
      <c r="C140" s="22"/>
      <c r="D140" s="22"/>
    </row>
    <row r="141" spans="3:4" x14ac:dyDescent="0.2">
      <c r="C141" s="22"/>
      <c r="D141" s="22"/>
    </row>
    <row r="142" spans="3:4" x14ac:dyDescent="0.2">
      <c r="C142" s="22"/>
      <c r="D142" s="22"/>
    </row>
    <row r="143" spans="3:4" x14ac:dyDescent="0.2">
      <c r="C143" s="22"/>
      <c r="D143" s="22"/>
    </row>
    <row r="144" spans="3:4" x14ac:dyDescent="0.2">
      <c r="C144" s="22"/>
      <c r="D144" s="22"/>
    </row>
    <row r="145" spans="3:4" x14ac:dyDescent="0.2">
      <c r="C145" s="22"/>
      <c r="D145" s="22"/>
    </row>
    <row r="146" spans="3:4" x14ac:dyDescent="0.2">
      <c r="C146" s="22"/>
      <c r="D146" s="22"/>
    </row>
    <row r="147" spans="3:4" x14ac:dyDescent="0.2">
      <c r="C147" s="22"/>
      <c r="D147" s="22"/>
    </row>
    <row r="148" spans="3:4" x14ac:dyDescent="0.2">
      <c r="C148" s="22"/>
      <c r="D148" s="22"/>
    </row>
    <row r="149" spans="3:4" x14ac:dyDescent="0.2">
      <c r="C149" s="22"/>
      <c r="D149" s="22"/>
    </row>
    <row r="150" spans="3:4" x14ac:dyDescent="0.2">
      <c r="C150" s="22"/>
      <c r="D150" s="22"/>
    </row>
    <row r="151" spans="3:4" x14ac:dyDescent="0.2">
      <c r="C151" s="22"/>
      <c r="D151" s="22"/>
    </row>
    <row r="152" spans="3:4" x14ac:dyDescent="0.2">
      <c r="C152" s="22"/>
      <c r="D152" s="22"/>
    </row>
    <row r="153" spans="3:4" x14ac:dyDescent="0.2">
      <c r="C153" s="22"/>
      <c r="D153" s="22"/>
    </row>
    <row r="154" spans="3:4" x14ac:dyDescent="0.2">
      <c r="C154" s="22"/>
      <c r="D154" s="22"/>
    </row>
    <row r="155" spans="3:4" x14ac:dyDescent="0.2">
      <c r="C155" s="22"/>
      <c r="D155" s="22"/>
    </row>
    <row r="156" spans="3:4" x14ac:dyDescent="0.2">
      <c r="C156" s="22"/>
      <c r="D156" s="22"/>
    </row>
    <row r="157" spans="3:4" x14ac:dyDescent="0.2">
      <c r="C157" s="22"/>
      <c r="D157" s="22"/>
    </row>
    <row r="158" spans="3:4" x14ac:dyDescent="0.2">
      <c r="C158" s="22"/>
      <c r="D158" s="22"/>
    </row>
    <row r="159" spans="3:4" x14ac:dyDescent="0.2">
      <c r="C159" s="22"/>
      <c r="D159" s="22"/>
    </row>
    <row r="160" spans="3:4" x14ac:dyDescent="0.2">
      <c r="C160" s="22"/>
      <c r="D160" s="22"/>
    </row>
    <row r="161" spans="3:4" x14ac:dyDescent="0.2">
      <c r="C161" s="22"/>
      <c r="D161" s="22"/>
    </row>
    <row r="162" spans="3:4" x14ac:dyDescent="0.2">
      <c r="C162" s="22"/>
      <c r="D162" s="22"/>
    </row>
    <row r="163" spans="3:4" x14ac:dyDescent="0.2">
      <c r="C163" s="22"/>
      <c r="D163" s="22"/>
    </row>
    <row r="164" spans="3:4" x14ac:dyDescent="0.2">
      <c r="C164" s="22"/>
      <c r="D164" s="22"/>
    </row>
    <row r="165" spans="3:4" x14ac:dyDescent="0.2">
      <c r="C165" s="22"/>
      <c r="D165" s="22"/>
    </row>
    <row r="166" spans="3:4" x14ac:dyDescent="0.2">
      <c r="C166" s="22"/>
      <c r="D166" s="22"/>
    </row>
    <row r="167" spans="3:4" x14ac:dyDescent="0.2">
      <c r="C167" s="22"/>
      <c r="D167" s="22"/>
    </row>
    <row r="168" spans="3:4" x14ac:dyDescent="0.2">
      <c r="C168" s="22"/>
      <c r="D168" s="22"/>
    </row>
    <row r="169" spans="3:4" x14ac:dyDescent="0.2">
      <c r="C169" s="22"/>
      <c r="D169" s="22"/>
    </row>
    <row r="170" spans="3:4" x14ac:dyDescent="0.2">
      <c r="C170" s="22"/>
      <c r="D170" s="22"/>
    </row>
    <row r="171" spans="3:4" x14ac:dyDescent="0.2">
      <c r="C171" s="22"/>
      <c r="D171" s="22"/>
    </row>
    <row r="172" spans="3:4" x14ac:dyDescent="0.2">
      <c r="C172" s="22"/>
      <c r="D172" s="22"/>
    </row>
    <row r="173" spans="3:4" x14ac:dyDescent="0.2">
      <c r="C173" s="22"/>
      <c r="D173" s="22"/>
    </row>
    <row r="174" spans="3:4" x14ac:dyDescent="0.2">
      <c r="C174" s="22"/>
      <c r="D174" s="22"/>
    </row>
    <row r="175" spans="3:4" x14ac:dyDescent="0.2">
      <c r="C175" s="22"/>
      <c r="D175" s="22"/>
    </row>
    <row r="176" spans="3:4" x14ac:dyDescent="0.2">
      <c r="C176" s="22"/>
      <c r="D176" s="22"/>
    </row>
    <row r="177" spans="3:4" x14ac:dyDescent="0.2">
      <c r="C177" s="22"/>
      <c r="D177" s="22"/>
    </row>
    <row r="178" spans="3:4" x14ac:dyDescent="0.2">
      <c r="C178" s="22"/>
      <c r="D178" s="22"/>
    </row>
    <row r="179" spans="3:4" x14ac:dyDescent="0.2">
      <c r="C179" s="22"/>
      <c r="D179" s="22"/>
    </row>
    <row r="180" spans="3:4" x14ac:dyDescent="0.2">
      <c r="C180" s="22"/>
      <c r="D180" s="22"/>
    </row>
    <row r="181" spans="3:4" x14ac:dyDescent="0.2">
      <c r="C181" s="22"/>
      <c r="D181" s="22"/>
    </row>
    <row r="182" spans="3:4" x14ac:dyDescent="0.2">
      <c r="C182" s="22"/>
      <c r="D182" s="22"/>
    </row>
    <row r="183" spans="3:4" x14ac:dyDescent="0.2">
      <c r="C183" s="22"/>
      <c r="D183" s="22"/>
    </row>
    <row r="184" spans="3:4" x14ac:dyDescent="0.2">
      <c r="C184" s="22"/>
      <c r="D184" s="22"/>
    </row>
    <row r="185" spans="3:4" x14ac:dyDescent="0.2">
      <c r="C185" s="22"/>
      <c r="D185" s="22"/>
    </row>
    <row r="186" spans="3:4" x14ac:dyDescent="0.2">
      <c r="C186" s="22"/>
      <c r="D186" s="22"/>
    </row>
    <row r="187" spans="3:4" x14ac:dyDescent="0.2">
      <c r="C187" s="22"/>
      <c r="D187" s="22"/>
    </row>
    <row r="188" spans="3:4" x14ac:dyDescent="0.2">
      <c r="C188" s="22"/>
      <c r="D188" s="22"/>
    </row>
    <row r="189" spans="3:4" x14ac:dyDescent="0.2">
      <c r="C189" s="22"/>
      <c r="D189" s="22"/>
    </row>
    <row r="190" spans="3:4" x14ac:dyDescent="0.2">
      <c r="C190" s="22"/>
      <c r="D190" s="22"/>
    </row>
  </sheetData>
  <sortState xmlns:xlrd2="http://schemas.microsoft.com/office/spreadsheetml/2017/richdata2" ref="A21:R74">
    <sortCondition ref="C21:C74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9"/>
  <sheetViews>
    <sheetView topLeftCell="A31" workbookViewId="0">
      <selection activeCell="A53" sqref="A53:C57"/>
    </sheetView>
  </sheetViews>
  <sheetFormatPr defaultRowHeight="12.75" x14ac:dyDescent="0.2"/>
  <cols>
    <col min="1" max="1" width="19.7109375" style="22" customWidth="1"/>
    <col min="2" max="2" width="4.42578125" style="23" customWidth="1"/>
    <col min="3" max="3" width="12.7109375" style="22" customWidth="1"/>
    <col min="4" max="4" width="5.42578125" style="23" customWidth="1"/>
    <col min="5" max="5" width="14.85546875" style="23" customWidth="1"/>
    <col min="6" max="6" width="9.140625" style="23"/>
    <col min="7" max="7" width="12" style="23" customWidth="1"/>
    <col min="8" max="8" width="14.140625" style="22" customWidth="1"/>
    <col min="9" max="9" width="22.5703125" style="23" customWidth="1"/>
    <col min="10" max="10" width="25.140625" style="23" customWidth="1"/>
    <col min="11" max="11" width="15.7109375" style="23" customWidth="1"/>
    <col min="12" max="12" width="14.140625" style="23" customWidth="1"/>
    <col min="13" max="13" width="9.5703125" style="23" customWidth="1"/>
    <col min="14" max="14" width="14.140625" style="23" customWidth="1"/>
    <col min="15" max="15" width="23.42578125" style="23" customWidth="1"/>
    <col min="16" max="16" width="16.5703125" style="23" customWidth="1"/>
    <col min="17" max="17" width="41" style="23" customWidth="1"/>
    <col min="18" max="16384" width="9.140625" style="23"/>
  </cols>
  <sheetData>
    <row r="1" spans="1:16" ht="15.75" x14ac:dyDescent="0.25">
      <c r="A1" s="59" t="s">
        <v>62</v>
      </c>
      <c r="I1" s="60" t="s">
        <v>63</v>
      </c>
      <c r="J1" s="61" t="s">
        <v>64</v>
      </c>
    </row>
    <row r="2" spans="1:16" x14ac:dyDescent="0.2">
      <c r="I2" s="62" t="s">
        <v>65</v>
      </c>
      <c r="J2" s="63" t="s">
        <v>66</v>
      </c>
    </row>
    <row r="3" spans="1:16" x14ac:dyDescent="0.2">
      <c r="A3" s="64" t="s">
        <v>67</v>
      </c>
      <c r="I3" s="62" t="s">
        <v>68</v>
      </c>
      <c r="J3" s="63" t="s">
        <v>69</v>
      </c>
    </row>
    <row r="4" spans="1:16" x14ac:dyDescent="0.2">
      <c r="I4" s="62" t="s">
        <v>70</v>
      </c>
      <c r="J4" s="63" t="s">
        <v>69</v>
      </c>
    </row>
    <row r="5" spans="1:16" ht="13.5" thickBot="1" x14ac:dyDescent="0.25">
      <c r="I5" s="65" t="s">
        <v>71</v>
      </c>
      <c r="J5" s="66" t="s">
        <v>58</v>
      </c>
    </row>
    <row r="10" spans="1:16" ht="13.5" thickBot="1" x14ac:dyDescent="0.25"/>
    <row r="11" spans="1:16" ht="12.75" customHeight="1" thickBot="1" x14ac:dyDescent="0.25">
      <c r="A11" s="22" t="str">
        <f t="shared" ref="A11:A57" si="0">P11</f>
        <v>IBVS 4911 </v>
      </c>
      <c r="B11" s="24" t="str">
        <f t="shared" ref="B11:B57" si="1">IF(H11=INT(H11),"I","II")</f>
        <v>I</v>
      </c>
      <c r="C11" s="22">
        <f t="shared" ref="C11:C57" si="2">1*G11</f>
        <v>15683.778</v>
      </c>
      <c r="D11" s="23" t="str">
        <f t="shared" ref="D11:D57" si="3">VLOOKUP(F11,I$1:J$5,2,FALSE)</f>
        <v>vis</v>
      </c>
      <c r="E11" s="67">
        <f>VLOOKUP(C11,Active!C$21:E$973,3,FALSE)</f>
        <v>-8092.993301005893</v>
      </c>
      <c r="F11" s="24" t="s">
        <v>71</v>
      </c>
      <c r="G11" s="23" t="str">
        <f t="shared" ref="G11:G57" si="4">MID(I11,3,LEN(I11)-3)</f>
        <v>15683.778</v>
      </c>
      <c r="H11" s="22">
        <f t="shared" ref="H11:H57" si="5">1*K11</f>
        <v>-8093</v>
      </c>
      <c r="I11" s="68" t="s">
        <v>72</v>
      </c>
      <c r="J11" s="69" t="s">
        <v>73</v>
      </c>
      <c r="K11" s="68">
        <v>-8093</v>
      </c>
      <c r="L11" s="68" t="s">
        <v>74</v>
      </c>
      <c r="M11" s="69" t="s">
        <v>75</v>
      </c>
      <c r="N11" s="69"/>
      <c r="O11" s="70" t="s">
        <v>76</v>
      </c>
      <c r="P11" s="71" t="s">
        <v>77</v>
      </c>
    </row>
    <row r="12" spans="1:16" ht="12.75" customHeight="1" thickBot="1" x14ac:dyDescent="0.25">
      <c r="A12" s="22" t="str">
        <f t="shared" si="0"/>
        <v>IBVS 4911 </v>
      </c>
      <c r="B12" s="24" t="str">
        <f t="shared" si="1"/>
        <v>I</v>
      </c>
      <c r="C12" s="22">
        <f t="shared" si="2"/>
        <v>16584.583999999999</v>
      </c>
      <c r="D12" s="23" t="str">
        <f t="shared" si="3"/>
        <v>vis</v>
      </c>
      <c r="E12" s="67">
        <f>VLOOKUP(C12,Active!C$21:E$973,3,FALSE)</f>
        <v>-7894.9917232462803</v>
      </c>
      <c r="F12" s="24" t="s">
        <v>71</v>
      </c>
      <c r="G12" s="23" t="str">
        <f t="shared" si="4"/>
        <v>16584.584</v>
      </c>
      <c r="H12" s="22">
        <f t="shared" si="5"/>
        <v>-7895</v>
      </c>
      <c r="I12" s="68" t="s">
        <v>78</v>
      </c>
      <c r="J12" s="69" t="s">
        <v>79</v>
      </c>
      <c r="K12" s="68">
        <v>-7895</v>
      </c>
      <c r="L12" s="68" t="s">
        <v>80</v>
      </c>
      <c r="M12" s="69" t="s">
        <v>75</v>
      </c>
      <c r="N12" s="69"/>
      <c r="O12" s="70" t="s">
        <v>76</v>
      </c>
      <c r="P12" s="71" t="s">
        <v>77</v>
      </c>
    </row>
    <row r="13" spans="1:16" ht="12.75" customHeight="1" thickBot="1" x14ac:dyDescent="0.25">
      <c r="A13" s="22" t="str">
        <f t="shared" si="0"/>
        <v>IBVS 4911 </v>
      </c>
      <c r="B13" s="24" t="str">
        <f t="shared" si="1"/>
        <v>I</v>
      </c>
      <c r="C13" s="22">
        <f t="shared" si="2"/>
        <v>16834.708999999999</v>
      </c>
      <c r="D13" s="23" t="str">
        <f t="shared" si="3"/>
        <v>vis</v>
      </c>
      <c r="E13" s="67">
        <f>VLOOKUP(C13,Active!C$21:E$973,3,FALSE)</f>
        <v>-7840.0130212426047</v>
      </c>
      <c r="F13" s="24" t="s">
        <v>71</v>
      </c>
      <c r="G13" s="23" t="str">
        <f t="shared" si="4"/>
        <v>16834.709</v>
      </c>
      <c r="H13" s="22">
        <f t="shared" si="5"/>
        <v>-7840</v>
      </c>
      <c r="I13" s="68" t="s">
        <v>81</v>
      </c>
      <c r="J13" s="69" t="s">
        <v>82</v>
      </c>
      <c r="K13" s="68">
        <v>-7840</v>
      </c>
      <c r="L13" s="68" t="s">
        <v>83</v>
      </c>
      <c r="M13" s="69" t="s">
        <v>75</v>
      </c>
      <c r="N13" s="69"/>
      <c r="O13" s="70" t="s">
        <v>76</v>
      </c>
      <c r="P13" s="71" t="s">
        <v>77</v>
      </c>
    </row>
    <row r="14" spans="1:16" ht="12.75" customHeight="1" thickBot="1" x14ac:dyDescent="0.25">
      <c r="A14" s="22" t="str">
        <f t="shared" si="0"/>
        <v>IBVS 4911 </v>
      </c>
      <c r="B14" s="24" t="str">
        <f t="shared" si="1"/>
        <v>II</v>
      </c>
      <c r="C14" s="22">
        <f t="shared" si="2"/>
        <v>16891.621999999999</v>
      </c>
      <c r="D14" s="23" t="str">
        <f t="shared" si="3"/>
        <v>vis</v>
      </c>
      <c r="E14" s="67">
        <f>VLOOKUP(C14,Active!C$21:E$973,3,FALSE)</f>
        <v>-7827.5032646523596</v>
      </c>
      <c r="F14" s="24" t="s">
        <v>71</v>
      </c>
      <c r="G14" s="23" t="str">
        <f t="shared" si="4"/>
        <v>16891.622</v>
      </c>
      <c r="H14" s="22">
        <f t="shared" si="5"/>
        <v>-7827.5</v>
      </c>
      <c r="I14" s="68" t="s">
        <v>84</v>
      </c>
      <c r="J14" s="69" t="s">
        <v>85</v>
      </c>
      <c r="K14" s="68">
        <v>-7827.5</v>
      </c>
      <c r="L14" s="68" t="s">
        <v>86</v>
      </c>
      <c r="M14" s="69" t="s">
        <v>75</v>
      </c>
      <c r="N14" s="69"/>
      <c r="O14" s="70" t="s">
        <v>76</v>
      </c>
      <c r="P14" s="71" t="s">
        <v>77</v>
      </c>
    </row>
    <row r="15" spans="1:16" ht="12.75" customHeight="1" thickBot="1" x14ac:dyDescent="0.25">
      <c r="A15" s="22" t="str">
        <f t="shared" si="0"/>
        <v>IBVS 4911 </v>
      </c>
      <c r="B15" s="24" t="str">
        <f t="shared" si="1"/>
        <v>II</v>
      </c>
      <c r="C15" s="22">
        <f t="shared" si="2"/>
        <v>16932.578000000001</v>
      </c>
      <c r="D15" s="23" t="str">
        <f t="shared" si="3"/>
        <v>vis</v>
      </c>
      <c r="E15" s="67">
        <f>VLOOKUP(C15,Active!C$21:E$973,3,FALSE)</f>
        <v>-7818.5009349401653</v>
      </c>
      <c r="F15" s="24" t="s">
        <v>71</v>
      </c>
      <c r="G15" s="23" t="str">
        <f t="shared" si="4"/>
        <v>16932.578</v>
      </c>
      <c r="H15" s="22">
        <f t="shared" si="5"/>
        <v>-7818.5</v>
      </c>
      <c r="I15" s="68" t="s">
        <v>87</v>
      </c>
      <c r="J15" s="69" t="s">
        <v>88</v>
      </c>
      <c r="K15" s="68">
        <v>-7818.5</v>
      </c>
      <c r="L15" s="68" t="s">
        <v>89</v>
      </c>
      <c r="M15" s="69" t="s">
        <v>75</v>
      </c>
      <c r="N15" s="69"/>
      <c r="O15" s="70" t="s">
        <v>76</v>
      </c>
      <c r="P15" s="71" t="s">
        <v>77</v>
      </c>
    </row>
    <row r="16" spans="1:16" ht="12.75" customHeight="1" thickBot="1" x14ac:dyDescent="0.25">
      <c r="A16" s="22" t="str">
        <f t="shared" si="0"/>
        <v>IBVS 4911 </v>
      </c>
      <c r="B16" s="24" t="str">
        <f t="shared" si="1"/>
        <v>I</v>
      </c>
      <c r="C16" s="22">
        <f t="shared" si="2"/>
        <v>17321.606</v>
      </c>
      <c r="D16" s="23" t="str">
        <f t="shared" si="3"/>
        <v>vis</v>
      </c>
      <c r="E16" s="67">
        <f>VLOOKUP(C16,Active!C$21:E$973,3,FALSE)</f>
        <v>-7732.9906721392226</v>
      </c>
      <c r="F16" s="24" t="s">
        <v>71</v>
      </c>
      <c r="G16" s="23" t="str">
        <f t="shared" si="4"/>
        <v>17321.606</v>
      </c>
      <c r="H16" s="22">
        <f t="shared" si="5"/>
        <v>-7733</v>
      </c>
      <c r="I16" s="68" t="s">
        <v>90</v>
      </c>
      <c r="J16" s="69" t="s">
        <v>91</v>
      </c>
      <c r="K16" s="68">
        <v>-7733</v>
      </c>
      <c r="L16" s="68" t="s">
        <v>92</v>
      </c>
      <c r="M16" s="69" t="s">
        <v>75</v>
      </c>
      <c r="N16" s="69"/>
      <c r="O16" s="70" t="s">
        <v>76</v>
      </c>
      <c r="P16" s="71" t="s">
        <v>77</v>
      </c>
    </row>
    <row r="17" spans="1:16" ht="12.75" customHeight="1" thickBot="1" x14ac:dyDescent="0.25">
      <c r="A17" s="22" t="str">
        <f t="shared" si="0"/>
        <v>IBVS 4911 </v>
      </c>
      <c r="B17" s="24" t="str">
        <f t="shared" si="1"/>
        <v>II</v>
      </c>
      <c r="C17" s="22">
        <f t="shared" si="2"/>
        <v>18374.695</v>
      </c>
      <c r="D17" s="23" t="str">
        <f t="shared" si="3"/>
        <v>vis</v>
      </c>
      <c r="E17" s="67">
        <f>VLOOKUP(C17,Active!C$21:E$973,3,FALSE)</f>
        <v>-7501.5165439459242</v>
      </c>
      <c r="F17" s="24" t="s">
        <v>71</v>
      </c>
      <c r="G17" s="23" t="str">
        <f t="shared" si="4"/>
        <v>18374.695</v>
      </c>
      <c r="H17" s="22">
        <f t="shared" si="5"/>
        <v>-7501.5</v>
      </c>
      <c r="I17" s="68" t="s">
        <v>93</v>
      </c>
      <c r="J17" s="69" t="s">
        <v>94</v>
      </c>
      <c r="K17" s="68">
        <v>-7501.5</v>
      </c>
      <c r="L17" s="68" t="s">
        <v>95</v>
      </c>
      <c r="M17" s="69" t="s">
        <v>75</v>
      </c>
      <c r="N17" s="69"/>
      <c r="O17" s="70" t="s">
        <v>76</v>
      </c>
      <c r="P17" s="71" t="s">
        <v>77</v>
      </c>
    </row>
    <row r="18" spans="1:16" ht="12.75" customHeight="1" thickBot="1" x14ac:dyDescent="0.25">
      <c r="A18" s="22" t="str">
        <f t="shared" si="0"/>
        <v>IBVS 4911 </v>
      </c>
      <c r="B18" s="24" t="str">
        <f t="shared" si="1"/>
        <v>II</v>
      </c>
      <c r="C18" s="22">
        <f t="shared" si="2"/>
        <v>19384.802</v>
      </c>
      <c r="D18" s="23" t="str">
        <f t="shared" si="3"/>
        <v>vis</v>
      </c>
      <c r="E18" s="67">
        <f>VLOOKUP(C18,Active!C$21:E$973,3,FALSE)</f>
        <v>-7279.4900702034893</v>
      </c>
      <c r="F18" s="24" t="s">
        <v>71</v>
      </c>
      <c r="G18" s="23" t="str">
        <f t="shared" si="4"/>
        <v>19384.802</v>
      </c>
      <c r="H18" s="22">
        <f t="shared" si="5"/>
        <v>-7279.5</v>
      </c>
      <c r="I18" s="68" t="s">
        <v>96</v>
      </c>
      <c r="J18" s="69" t="s">
        <v>97</v>
      </c>
      <c r="K18" s="68">
        <v>-7279.5</v>
      </c>
      <c r="L18" s="68" t="s">
        <v>98</v>
      </c>
      <c r="M18" s="69" t="s">
        <v>75</v>
      </c>
      <c r="N18" s="69"/>
      <c r="O18" s="70" t="s">
        <v>76</v>
      </c>
      <c r="P18" s="71" t="s">
        <v>77</v>
      </c>
    </row>
    <row r="19" spans="1:16" ht="12.75" customHeight="1" thickBot="1" x14ac:dyDescent="0.25">
      <c r="A19" s="22" t="str">
        <f t="shared" si="0"/>
        <v>IBVS 4911 </v>
      </c>
      <c r="B19" s="24" t="str">
        <f t="shared" si="1"/>
        <v>II</v>
      </c>
      <c r="C19" s="22">
        <f t="shared" si="2"/>
        <v>19716.88</v>
      </c>
      <c r="D19" s="23" t="str">
        <f t="shared" si="3"/>
        <v>vis</v>
      </c>
      <c r="E19" s="67">
        <f>VLOOKUP(C19,Active!C$21:E$973,3,FALSE)</f>
        <v>-7206.4976967742959</v>
      </c>
      <c r="F19" s="24" t="s">
        <v>71</v>
      </c>
      <c r="G19" s="23" t="str">
        <f t="shared" si="4"/>
        <v>19716.880</v>
      </c>
      <c r="H19" s="22">
        <f t="shared" si="5"/>
        <v>-7206.5</v>
      </c>
      <c r="I19" s="68" t="s">
        <v>99</v>
      </c>
      <c r="J19" s="69" t="s">
        <v>100</v>
      </c>
      <c r="K19" s="68">
        <v>-7206.5</v>
      </c>
      <c r="L19" s="68" t="s">
        <v>101</v>
      </c>
      <c r="M19" s="69" t="s">
        <v>75</v>
      </c>
      <c r="N19" s="69"/>
      <c r="O19" s="70" t="s">
        <v>76</v>
      </c>
      <c r="P19" s="71" t="s">
        <v>77</v>
      </c>
    </row>
    <row r="20" spans="1:16" ht="12.75" customHeight="1" thickBot="1" x14ac:dyDescent="0.25">
      <c r="A20" s="22" t="str">
        <f t="shared" si="0"/>
        <v>IBVS 4911 </v>
      </c>
      <c r="B20" s="24" t="str">
        <f t="shared" si="1"/>
        <v>II</v>
      </c>
      <c r="C20" s="22">
        <f t="shared" si="2"/>
        <v>20485.774000000001</v>
      </c>
      <c r="D20" s="23" t="str">
        <f t="shared" si="3"/>
        <v>vis</v>
      </c>
      <c r="E20" s="67">
        <f>VLOOKUP(C20,Active!C$21:E$973,3,FALSE)</f>
        <v>-7037.4910237171689</v>
      </c>
      <c r="F20" s="24" t="s">
        <v>71</v>
      </c>
      <c r="G20" s="23" t="str">
        <f t="shared" si="4"/>
        <v>20485.774</v>
      </c>
      <c r="H20" s="22">
        <f t="shared" si="5"/>
        <v>-7037.5</v>
      </c>
      <c r="I20" s="68" t="s">
        <v>102</v>
      </c>
      <c r="J20" s="69" t="s">
        <v>103</v>
      </c>
      <c r="K20" s="68">
        <v>-7037.5</v>
      </c>
      <c r="L20" s="68" t="s">
        <v>104</v>
      </c>
      <c r="M20" s="69" t="s">
        <v>75</v>
      </c>
      <c r="N20" s="69"/>
      <c r="O20" s="70" t="s">
        <v>76</v>
      </c>
      <c r="P20" s="71" t="s">
        <v>77</v>
      </c>
    </row>
    <row r="21" spans="1:16" ht="12.75" customHeight="1" thickBot="1" x14ac:dyDescent="0.25">
      <c r="A21" s="22" t="str">
        <f t="shared" si="0"/>
        <v>IBVS 4911 </v>
      </c>
      <c r="B21" s="24" t="str">
        <f t="shared" si="1"/>
        <v>I</v>
      </c>
      <c r="C21" s="22">
        <f t="shared" si="2"/>
        <v>26306.847000000002</v>
      </c>
      <c r="D21" s="23" t="str">
        <f t="shared" si="3"/>
        <v>vis</v>
      </c>
      <c r="E21" s="67">
        <f>VLOOKUP(C21,Active!C$21:E$973,3,FALSE)</f>
        <v>-5757.990622683119</v>
      </c>
      <c r="F21" s="24" t="s">
        <v>71</v>
      </c>
      <c r="G21" s="23" t="str">
        <f t="shared" si="4"/>
        <v>26306.847</v>
      </c>
      <c r="H21" s="22">
        <f t="shared" si="5"/>
        <v>-5758</v>
      </c>
      <c r="I21" s="68" t="s">
        <v>105</v>
      </c>
      <c r="J21" s="69" t="s">
        <v>106</v>
      </c>
      <c r="K21" s="68">
        <v>-5758</v>
      </c>
      <c r="L21" s="68" t="s">
        <v>107</v>
      </c>
      <c r="M21" s="69" t="s">
        <v>75</v>
      </c>
      <c r="N21" s="69"/>
      <c r="O21" s="70" t="s">
        <v>76</v>
      </c>
      <c r="P21" s="71" t="s">
        <v>77</v>
      </c>
    </row>
    <row r="22" spans="1:16" ht="12.75" customHeight="1" thickBot="1" x14ac:dyDescent="0.25">
      <c r="A22" s="22" t="str">
        <f t="shared" si="0"/>
        <v>IBVS 4911 </v>
      </c>
      <c r="B22" s="24" t="str">
        <f t="shared" si="1"/>
        <v>II</v>
      </c>
      <c r="C22" s="22">
        <f t="shared" si="2"/>
        <v>28192.635999999999</v>
      </c>
      <c r="D22" s="23" t="str">
        <f t="shared" si="3"/>
        <v>vis</v>
      </c>
      <c r="E22" s="67">
        <f>VLOOKUP(C22,Active!C$21:E$973,3,FALSE)</f>
        <v>-5343.4849496284096</v>
      </c>
      <c r="F22" s="24" t="s">
        <v>71</v>
      </c>
      <c r="G22" s="23" t="str">
        <f t="shared" si="4"/>
        <v>28192.636</v>
      </c>
      <c r="H22" s="22">
        <f t="shared" si="5"/>
        <v>-5343.5</v>
      </c>
      <c r="I22" s="68" t="s">
        <v>108</v>
      </c>
      <c r="J22" s="69" t="s">
        <v>109</v>
      </c>
      <c r="K22" s="68">
        <v>-5343.5</v>
      </c>
      <c r="L22" s="68" t="s">
        <v>110</v>
      </c>
      <c r="M22" s="69" t="s">
        <v>75</v>
      </c>
      <c r="N22" s="69"/>
      <c r="O22" s="70" t="s">
        <v>76</v>
      </c>
      <c r="P22" s="71" t="s">
        <v>77</v>
      </c>
    </row>
    <row r="23" spans="1:16" ht="12.75" customHeight="1" thickBot="1" x14ac:dyDescent="0.25">
      <c r="A23" s="22" t="str">
        <f t="shared" si="0"/>
        <v>IBVS 4911 </v>
      </c>
      <c r="B23" s="24" t="str">
        <f t="shared" si="1"/>
        <v>I</v>
      </c>
      <c r="C23" s="22">
        <f t="shared" si="2"/>
        <v>28872.792000000001</v>
      </c>
      <c r="D23" s="23" t="str">
        <f t="shared" si="3"/>
        <v>vis</v>
      </c>
      <c r="E23" s="67">
        <f>VLOOKUP(C23,Active!C$21:E$973,3,FALSE)</f>
        <v>-5193.9833242810346</v>
      </c>
      <c r="F23" s="24" t="s">
        <v>71</v>
      </c>
      <c r="G23" s="23" t="str">
        <f t="shared" si="4"/>
        <v>28872.792</v>
      </c>
      <c r="H23" s="22">
        <f t="shared" si="5"/>
        <v>-5194</v>
      </c>
      <c r="I23" s="68" t="s">
        <v>111</v>
      </c>
      <c r="J23" s="69" t="s">
        <v>112</v>
      </c>
      <c r="K23" s="68">
        <v>-5194</v>
      </c>
      <c r="L23" s="68" t="s">
        <v>113</v>
      </c>
      <c r="M23" s="69" t="s">
        <v>75</v>
      </c>
      <c r="N23" s="69"/>
      <c r="O23" s="70" t="s">
        <v>76</v>
      </c>
      <c r="P23" s="71" t="s">
        <v>77</v>
      </c>
    </row>
    <row r="24" spans="1:16" ht="12.75" customHeight="1" thickBot="1" x14ac:dyDescent="0.25">
      <c r="A24" s="22" t="str">
        <f t="shared" si="0"/>
        <v>IBVS 4911 </v>
      </c>
      <c r="B24" s="24" t="str">
        <f t="shared" si="1"/>
        <v>I</v>
      </c>
      <c r="C24" s="22">
        <f t="shared" si="2"/>
        <v>28904.659</v>
      </c>
      <c r="D24" s="23" t="str">
        <f t="shared" si="3"/>
        <v>vis</v>
      </c>
      <c r="E24" s="67">
        <f>VLOOKUP(C24,Active!C$21:E$973,3,FALSE)</f>
        <v>-5186.9788013554935</v>
      </c>
      <c r="F24" s="24" t="s">
        <v>71</v>
      </c>
      <c r="G24" s="23" t="str">
        <f t="shared" si="4"/>
        <v>28904.659</v>
      </c>
      <c r="H24" s="22">
        <f t="shared" si="5"/>
        <v>-5187</v>
      </c>
      <c r="I24" s="68" t="s">
        <v>114</v>
      </c>
      <c r="J24" s="69" t="s">
        <v>115</v>
      </c>
      <c r="K24" s="68">
        <v>-5187</v>
      </c>
      <c r="L24" s="68" t="s">
        <v>116</v>
      </c>
      <c r="M24" s="69" t="s">
        <v>75</v>
      </c>
      <c r="N24" s="69"/>
      <c r="O24" s="70" t="s">
        <v>76</v>
      </c>
      <c r="P24" s="71" t="s">
        <v>77</v>
      </c>
    </row>
    <row r="25" spans="1:16" ht="12.75" customHeight="1" thickBot="1" x14ac:dyDescent="0.25">
      <c r="A25" s="22" t="str">
        <f t="shared" si="0"/>
        <v>IBVS 4911 </v>
      </c>
      <c r="B25" s="24" t="str">
        <f t="shared" si="1"/>
        <v>II</v>
      </c>
      <c r="C25" s="22">
        <f t="shared" si="2"/>
        <v>29020.582999999999</v>
      </c>
      <c r="D25" s="23" t="str">
        <f t="shared" si="3"/>
        <v>vis</v>
      </c>
      <c r="E25" s="67">
        <f>VLOOKUP(C25,Active!C$21:E$973,3,FALSE)</f>
        <v>-5161.4981374831332</v>
      </c>
      <c r="F25" s="24" t="s">
        <v>71</v>
      </c>
      <c r="G25" s="23" t="str">
        <f t="shared" si="4"/>
        <v>29020.583</v>
      </c>
      <c r="H25" s="22">
        <f t="shared" si="5"/>
        <v>-5161.5</v>
      </c>
      <c r="I25" s="68" t="s">
        <v>117</v>
      </c>
      <c r="J25" s="69" t="s">
        <v>118</v>
      </c>
      <c r="K25" s="68">
        <v>-5161.5</v>
      </c>
      <c r="L25" s="68" t="s">
        <v>119</v>
      </c>
      <c r="M25" s="69" t="s">
        <v>75</v>
      </c>
      <c r="N25" s="69"/>
      <c r="O25" s="70" t="s">
        <v>76</v>
      </c>
      <c r="P25" s="71" t="s">
        <v>77</v>
      </c>
    </row>
    <row r="26" spans="1:16" ht="12.75" customHeight="1" thickBot="1" x14ac:dyDescent="0.25">
      <c r="A26" s="22" t="str">
        <f t="shared" si="0"/>
        <v>IBVS 4911 </v>
      </c>
      <c r="B26" s="24" t="str">
        <f t="shared" si="1"/>
        <v>II</v>
      </c>
      <c r="C26" s="22">
        <f t="shared" si="2"/>
        <v>29657.627</v>
      </c>
      <c r="D26" s="23" t="str">
        <f t="shared" si="3"/>
        <v>vis</v>
      </c>
      <c r="E26" s="67">
        <f>VLOOKUP(C26,Active!C$21:E$973,3,FALSE)</f>
        <v>-5021.4727412243437</v>
      </c>
      <c r="F26" s="24" t="s">
        <v>71</v>
      </c>
      <c r="G26" s="23" t="str">
        <f t="shared" si="4"/>
        <v>29657.627</v>
      </c>
      <c r="H26" s="22">
        <f t="shared" si="5"/>
        <v>-5021.5</v>
      </c>
      <c r="I26" s="68" t="s">
        <v>120</v>
      </c>
      <c r="J26" s="69" t="s">
        <v>121</v>
      </c>
      <c r="K26" s="68">
        <v>-5021.5</v>
      </c>
      <c r="L26" s="68" t="s">
        <v>122</v>
      </c>
      <c r="M26" s="69" t="s">
        <v>75</v>
      </c>
      <c r="N26" s="69"/>
      <c r="O26" s="70" t="s">
        <v>76</v>
      </c>
      <c r="P26" s="71" t="s">
        <v>77</v>
      </c>
    </row>
    <row r="27" spans="1:16" ht="12.75" customHeight="1" thickBot="1" x14ac:dyDescent="0.25">
      <c r="A27" s="22" t="str">
        <f t="shared" si="0"/>
        <v>IBVS 4911 </v>
      </c>
      <c r="B27" s="24" t="str">
        <f t="shared" si="1"/>
        <v>I</v>
      </c>
      <c r="C27" s="22">
        <f t="shared" si="2"/>
        <v>30014.732</v>
      </c>
      <c r="D27" s="23" t="str">
        <f t="shared" si="3"/>
        <v>vis</v>
      </c>
      <c r="E27" s="67">
        <f>VLOOKUP(C27,Active!C$21:E$973,3,FALSE)</f>
        <v>-4942.9793104236542</v>
      </c>
      <c r="F27" s="24" t="s">
        <v>71</v>
      </c>
      <c r="G27" s="23" t="str">
        <f t="shared" si="4"/>
        <v>30014.732</v>
      </c>
      <c r="H27" s="22">
        <f t="shared" si="5"/>
        <v>-4943</v>
      </c>
      <c r="I27" s="68" t="s">
        <v>123</v>
      </c>
      <c r="J27" s="69" t="s">
        <v>124</v>
      </c>
      <c r="K27" s="68">
        <v>-4943</v>
      </c>
      <c r="L27" s="68" t="s">
        <v>125</v>
      </c>
      <c r="M27" s="69" t="s">
        <v>75</v>
      </c>
      <c r="N27" s="69"/>
      <c r="O27" s="70" t="s">
        <v>76</v>
      </c>
      <c r="P27" s="71" t="s">
        <v>77</v>
      </c>
    </row>
    <row r="28" spans="1:16" ht="12.75" customHeight="1" thickBot="1" x14ac:dyDescent="0.25">
      <c r="A28" s="22" t="str">
        <f t="shared" si="0"/>
        <v>IBVS 4911 </v>
      </c>
      <c r="B28" s="24" t="str">
        <f t="shared" si="1"/>
        <v>II</v>
      </c>
      <c r="C28" s="22">
        <f t="shared" si="2"/>
        <v>31122.572</v>
      </c>
      <c r="D28" s="23" t="str">
        <f t="shared" si="3"/>
        <v>vis</v>
      </c>
      <c r="E28" s="67">
        <f>VLOOKUP(C28,Active!C$21:E$973,3,FALSE)</f>
        <v>-4699.4706438459352</v>
      </c>
      <c r="F28" s="24" t="s">
        <v>71</v>
      </c>
      <c r="G28" s="23" t="str">
        <f t="shared" si="4"/>
        <v>31122.572</v>
      </c>
      <c r="H28" s="22">
        <f t="shared" si="5"/>
        <v>-4699.5</v>
      </c>
      <c r="I28" s="68" t="s">
        <v>126</v>
      </c>
      <c r="J28" s="69" t="s">
        <v>127</v>
      </c>
      <c r="K28" s="68">
        <v>-4699.5</v>
      </c>
      <c r="L28" s="68" t="s">
        <v>128</v>
      </c>
      <c r="M28" s="69" t="s">
        <v>75</v>
      </c>
      <c r="N28" s="69"/>
      <c r="O28" s="70" t="s">
        <v>76</v>
      </c>
      <c r="P28" s="71" t="s">
        <v>77</v>
      </c>
    </row>
    <row r="29" spans="1:16" ht="12.75" customHeight="1" thickBot="1" x14ac:dyDescent="0.25">
      <c r="A29" s="22" t="str">
        <f t="shared" si="0"/>
        <v>IBVS 4911 </v>
      </c>
      <c r="B29" s="24" t="str">
        <f t="shared" si="1"/>
        <v>II</v>
      </c>
      <c r="C29" s="22">
        <f t="shared" si="2"/>
        <v>33592.832000000002</v>
      </c>
      <c r="D29" s="23" t="str">
        <f t="shared" si="3"/>
        <v>vis</v>
      </c>
      <c r="E29" s="67">
        <f>VLOOKUP(C29,Active!C$21:E$973,3,FALSE)</f>
        <v>-4156.4953778325435</v>
      </c>
      <c r="F29" s="24" t="s">
        <v>71</v>
      </c>
      <c r="G29" s="23" t="str">
        <f t="shared" si="4"/>
        <v>33592.832</v>
      </c>
      <c r="H29" s="22">
        <f t="shared" si="5"/>
        <v>-4156.5</v>
      </c>
      <c r="I29" s="68" t="s">
        <v>129</v>
      </c>
      <c r="J29" s="69" t="s">
        <v>130</v>
      </c>
      <c r="K29" s="68">
        <v>-4156.5</v>
      </c>
      <c r="L29" s="68" t="s">
        <v>131</v>
      </c>
      <c r="M29" s="69" t="s">
        <v>75</v>
      </c>
      <c r="N29" s="69"/>
      <c r="O29" s="70" t="s">
        <v>76</v>
      </c>
      <c r="P29" s="71" t="s">
        <v>77</v>
      </c>
    </row>
    <row r="30" spans="1:16" ht="12.75" customHeight="1" thickBot="1" x14ac:dyDescent="0.25">
      <c r="A30" s="22" t="str">
        <f t="shared" si="0"/>
        <v>IBVS 4911 </v>
      </c>
      <c r="B30" s="24" t="str">
        <f t="shared" si="1"/>
        <v>II</v>
      </c>
      <c r="C30" s="22">
        <f t="shared" si="2"/>
        <v>45348.705000000002</v>
      </c>
      <c r="D30" s="23" t="str">
        <f t="shared" si="3"/>
        <v>vis</v>
      </c>
      <c r="E30" s="67">
        <f>VLOOKUP(C30,Active!C$21:E$973,3,FALSE)</f>
        <v>-1572.4968232696024</v>
      </c>
      <c r="F30" s="24" t="s">
        <v>71</v>
      </c>
      <c r="G30" s="23" t="str">
        <f t="shared" si="4"/>
        <v>45348.705</v>
      </c>
      <c r="H30" s="22">
        <f t="shared" si="5"/>
        <v>-1572.5</v>
      </c>
      <c r="I30" s="68" t="s">
        <v>132</v>
      </c>
      <c r="J30" s="69" t="s">
        <v>133</v>
      </c>
      <c r="K30" s="68">
        <v>-1572.5</v>
      </c>
      <c r="L30" s="68" t="s">
        <v>134</v>
      </c>
      <c r="M30" s="69" t="s">
        <v>75</v>
      </c>
      <c r="N30" s="69"/>
      <c r="O30" s="70" t="s">
        <v>76</v>
      </c>
      <c r="P30" s="71" t="s">
        <v>77</v>
      </c>
    </row>
    <row r="31" spans="1:16" ht="12.75" customHeight="1" thickBot="1" x14ac:dyDescent="0.25">
      <c r="A31" s="22" t="str">
        <f t="shared" si="0"/>
        <v>IBVS 4911 </v>
      </c>
      <c r="B31" s="24" t="str">
        <f t="shared" si="1"/>
        <v>II</v>
      </c>
      <c r="C31" s="22">
        <f t="shared" si="2"/>
        <v>45639.845999999998</v>
      </c>
      <c r="D31" s="23" t="str">
        <f t="shared" si="3"/>
        <v>vis</v>
      </c>
      <c r="E31" s="67">
        <f>VLOOKUP(C31,Active!C$21:E$973,3,FALSE)</f>
        <v>-1508.5026032593998</v>
      </c>
      <c r="F31" s="24" t="s">
        <v>71</v>
      </c>
      <c r="G31" s="23" t="str">
        <f t="shared" si="4"/>
        <v>45639.846</v>
      </c>
      <c r="H31" s="22">
        <f t="shared" si="5"/>
        <v>-1508.5</v>
      </c>
      <c r="I31" s="68" t="s">
        <v>135</v>
      </c>
      <c r="J31" s="69" t="s">
        <v>136</v>
      </c>
      <c r="K31" s="68">
        <v>-1508.5</v>
      </c>
      <c r="L31" s="68" t="s">
        <v>137</v>
      </c>
      <c r="M31" s="69" t="s">
        <v>75</v>
      </c>
      <c r="N31" s="69"/>
      <c r="O31" s="70" t="s">
        <v>76</v>
      </c>
      <c r="P31" s="71" t="s">
        <v>77</v>
      </c>
    </row>
    <row r="32" spans="1:16" ht="12.75" customHeight="1" thickBot="1" x14ac:dyDescent="0.25">
      <c r="A32" s="22" t="str">
        <f t="shared" si="0"/>
        <v>IBVS 4911 </v>
      </c>
      <c r="B32" s="24" t="str">
        <f t="shared" si="1"/>
        <v>I</v>
      </c>
      <c r="C32" s="22">
        <f t="shared" si="2"/>
        <v>45696.741000000002</v>
      </c>
      <c r="D32" s="23" t="str">
        <f t="shared" si="3"/>
        <v>vis</v>
      </c>
      <c r="E32" s="67">
        <f>VLOOKUP(C32,Active!C$21:E$973,3,FALSE)</f>
        <v>-1495.9968031574535</v>
      </c>
      <c r="F32" s="24" t="s">
        <v>71</v>
      </c>
      <c r="G32" s="23" t="str">
        <f t="shared" si="4"/>
        <v>45696.741</v>
      </c>
      <c r="H32" s="22">
        <f t="shared" si="5"/>
        <v>-1496</v>
      </c>
      <c r="I32" s="68" t="s">
        <v>138</v>
      </c>
      <c r="J32" s="69" t="s">
        <v>139</v>
      </c>
      <c r="K32" s="68">
        <v>-1496</v>
      </c>
      <c r="L32" s="68" t="s">
        <v>140</v>
      </c>
      <c r="M32" s="69" t="s">
        <v>75</v>
      </c>
      <c r="N32" s="69"/>
      <c r="O32" s="70" t="s">
        <v>76</v>
      </c>
      <c r="P32" s="71" t="s">
        <v>77</v>
      </c>
    </row>
    <row r="33" spans="1:16" ht="12.75" customHeight="1" thickBot="1" x14ac:dyDescent="0.25">
      <c r="A33" s="22" t="str">
        <f t="shared" si="0"/>
        <v>IBVS 4911 </v>
      </c>
      <c r="B33" s="24" t="str">
        <f t="shared" si="1"/>
        <v>II</v>
      </c>
      <c r="C33" s="22">
        <f t="shared" si="2"/>
        <v>45753.578999999998</v>
      </c>
      <c r="D33" s="23" t="str">
        <f t="shared" si="3"/>
        <v>vis</v>
      </c>
      <c r="E33" s="67">
        <f>VLOOKUP(C33,Active!C$21:E$973,3,FALSE)</f>
        <v>-1483.5035319351259</v>
      </c>
      <c r="F33" s="24" t="s">
        <v>71</v>
      </c>
      <c r="G33" s="23" t="str">
        <f t="shared" si="4"/>
        <v>45753.579</v>
      </c>
      <c r="H33" s="22">
        <f t="shared" si="5"/>
        <v>-1483.5</v>
      </c>
      <c r="I33" s="68" t="s">
        <v>141</v>
      </c>
      <c r="J33" s="69" t="s">
        <v>142</v>
      </c>
      <c r="K33" s="68">
        <v>-1483.5</v>
      </c>
      <c r="L33" s="68" t="s">
        <v>143</v>
      </c>
      <c r="M33" s="69" t="s">
        <v>75</v>
      </c>
      <c r="N33" s="69"/>
      <c r="O33" s="70" t="s">
        <v>76</v>
      </c>
      <c r="P33" s="71" t="s">
        <v>77</v>
      </c>
    </row>
    <row r="34" spans="1:16" ht="12.75" customHeight="1" thickBot="1" x14ac:dyDescent="0.25">
      <c r="A34" s="22" t="str">
        <f t="shared" si="0"/>
        <v>IBVS 4911 </v>
      </c>
      <c r="B34" s="24" t="str">
        <f t="shared" si="1"/>
        <v>II</v>
      </c>
      <c r="C34" s="22">
        <f t="shared" si="2"/>
        <v>46408.722000000002</v>
      </c>
      <c r="D34" s="23" t="str">
        <f t="shared" si="3"/>
        <v>vis</v>
      </c>
      <c r="E34" s="67">
        <f>VLOOKUP(C34,Active!C$21:E$973,3,FALSE)</f>
        <v>-1339.4998866905712</v>
      </c>
      <c r="F34" s="24" t="s">
        <v>71</v>
      </c>
      <c r="G34" s="23" t="str">
        <f t="shared" si="4"/>
        <v>46408.722</v>
      </c>
      <c r="H34" s="22">
        <f t="shared" si="5"/>
        <v>-1339.5</v>
      </c>
      <c r="I34" s="68" t="s">
        <v>144</v>
      </c>
      <c r="J34" s="69" t="s">
        <v>145</v>
      </c>
      <c r="K34" s="68">
        <v>-1339.5</v>
      </c>
      <c r="L34" s="68" t="s">
        <v>146</v>
      </c>
      <c r="M34" s="69" t="s">
        <v>75</v>
      </c>
      <c r="N34" s="69"/>
      <c r="O34" s="70" t="s">
        <v>76</v>
      </c>
      <c r="P34" s="71" t="s">
        <v>77</v>
      </c>
    </row>
    <row r="35" spans="1:16" ht="12.75" customHeight="1" thickBot="1" x14ac:dyDescent="0.25">
      <c r="A35" s="22" t="str">
        <f t="shared" si="0"/>
        <v>IBVS 4911 </v>
      </c>
      <c r="B35" s="24" t="str">
        <f t="shared" si="1"/>
        <v>II</v>
      </c>
      <c r="C35" s="22">
        <f t="shared" si="2"/>
        <v>51640.630899999996</v>
      </c>
      <c r="D35" s="23" t="str">
        <f t="shared" si="3"/>
        <v>vis</v>
      </c>
      <c r="E35" s="67">
        <f>VLOOKUP(C35,Active!C$21:E$973,3,FALSE)</f>
        <v>-189.50064501749668</v>
      </c>
      <c r="F35" s="24" t="s">
        <v>71</v>
      </c>
      <c r="G35" s="23" t="str">
        <f t="shared" si="4"/>
        <v>51640.6309</v>
      </c>
      <c r="H35" s="22">
        <f t="shared" si="5"/>
        <v>-189.5</v>
      </c>
      <c r="I35" s="68" t="s">
        <v>147</v>
      </c>
      <c r="J35" s="69" t="s">
        <v>148</v>
      </c>
      <c r="K35" s="68">
        <v>-189.5</v>
      </c>
      <c r="L35" s="68" t="s">
        <v>149</v>
      </c>
      <c r="M35" s="69" t="s">
        <v>150</v>
      </c>
      <c r="N35" s="69" t="s">
        <v>151</v>
      </c>
      <c r="O35" s="70" t="s">
        <v>152</v>
      </c>
      <c r="P35" s="71" t="s">
        <v>77</v>
      </c>
    </row>
    <row r="36" spans="1:16" ht="12.75" customHeight="1" thickBot="1" x14ac:dyDescent="0.25">
      <c r="A36" s="22" t="str">
        <f t="shared" si="0"/>
        <v>IBVS 4911 </v>
      </c>
      <c r="B36" s="24" t="str">
        <f t="shared" si="1"/>
        <v>II</v>
      </c>
      <c r="C36" s="22">
        <f t="shared" si="2"/>
        <v>51649.731</v>
      </c>
      <c r="D36" s="23" t="str">
        <f t="shared" si="3"/>
        <v>vis</v>
      </c>
      <c r="E36" s="67">
        <f>VLOOKUP(C36,Active!C$21:E$973,3,FALSE)</f>
        <v>-187.50039839639192</v>
      </c>
      <c r="F36" s="24" t="s">
        <v>71</v>
      </c>
      <c r="G36" s="23" t="str">
        <f t="shared" si="4"/>
        <v>51649.731</v>
      </c>
      <c r="H36" s="22">
        <f t="shared" si="5"/>
        <v>-187.5</v>
      </c>
      <c r="I36" s="68" t="s">
        <v>153</v>
      </c>
      <c r="J36" s="69" t="s">
        <v>154</v>
      </c>
      <c r="K36" s="68">
        <v>-187.5</v>
      </c>
      <c r="L36" s="68" t="s">
        <v>155</v>
      </c>
      <c r="M36" s="69" t="s">
        <v>150</v>
      </c>
      <c r="N36" s="69" t="s">
        <v>151</v>
      </c>
      <c r="O36" s="70" t="s">
        <v>156</v>
      </c>
      <c r="P36" s="71" t="s">
        <v>77</v>
      </c>
    </row>
    <row r="37" spans="1:16" ht="12.75" customHeight="1" thickBot="1" x14ac:dyDescent="0.25">
      <c r="A37" s="22" t="str">
        <f t="shared" si="0"/>
        <v>IBVS 4911 </v>
      </c>
      <c r="B37" s="24" t="str">
        <f t="shared" si="1"/>
        <v>I</v>
      </c>
      <c r="C37" s="22">
        <f t="shared" si="2"/>
        <v>51665.652600000001</v>
      </c>
      <c r="D37" s="23" t="str">
        <f t="shared" si="3"/>
        <v>vis</v>
      </c>
      <c r="E37" s="67">
        <f>VLOOKUP(C37,Active!C$21:E$973,3,FALSE)</f>
        <v>-184.00075261199689</v>
      </c>
      <c r="F37" s="24" t="s">
        <v>71</v>
      </c>
      <c r="G37" s="23" t="str">
        <f t="shared" si="4"/>
        <v>51665.6526</v>
      </c>
      <c r="H37" s="22">
        <f t="shared" si="5"/>
        <v>-184</v>
      </c>
      <c r="I37" s="68" t="s">
        <v>157</v>
      </c>
      <c r="J37" s="69" t="s">
        <v>158</v>
      </c>
      <c r="K37" s="68">
        <v>-184</v>
      </c>
      <c r="L37" s="68" t="s">
        <v>159</v>
      </c>
      <c r="M37" s="69" t="s">
        <v>150</v>
      </c>
      <c r="N37" s="69" t="s">
        <v>151</v>
      </c>
      <c r="O37" s="70" t="s">
        <v>152</v>
      </c>
      <c r="P37" s="71" t="s">
        <v>77</v>
      </c>
    </row>
    <row r="38" spans="1:16" ht="12.75" customHeight="1" thickBot="1" x14ac:dyDescent="0.25">
      <c r="A38" s="22" t="str">
        <f t="shared" si="0"/>
        <v>IBVS 4911 </v>
      </c>
      <c r="B38" s="24" t="str">
        <f t="shared" si="1"/>
        <v>I</v>
      </c>
      <c r="C38" s="22">
        <f t="shared" si="2"/>
        <v>51674.7526</v>
      </c>
      <c r="D38" s="23" t="str">
        <f t="shared" si="3"/>
        <v>vis</v>
      </c>
      <c r="E38" s="67">
        <f>VLOOKUP(C38,Active!C$21:E$973,3,FALSE)</f>
        <v>-182.00052797138372</v>
      </c>
      <c r="F38" s="24" t="s">
        <v>71</v>
      </c>
      <c r="G38" s="23" t="str">
        <f t="shared" si="4"/>
        <v>51674.7526</v>
      </c>
      <c r="H38" s="22">
        <f t="shared" si="5"/>
        <v>-182</v>
      </c>
      <c r="I38" s="68" t="s">
        <v>160</v>
      </c>
      <c r="J38" s="69" t="s">
        <v>161</v>
      </c>
      <c r="K38" s="68">
        <v>-182</v>
      </c>
      <c r="L38" s="68" t="s">
        <v>162</v>
      </c>
      <c r="M38" s="69" t="s">
        <v>150</v>
      </c>
      <c r="N38" s="69" t="s">
        <v>151</v>
      </c>
      <c r="O38" s="70" t="s">
        <v>163</v>
      </c>
      <c r="P38" s="71" t="s">
        <v>77</v>
      </c>
    </row>
    <row r="39" spans="1:16" ht="12.75" customHeight="1" thickBot="1" x14ac:dyDescent="0.25">
      <c r="A39" s="22" t="str">
        <f t="shared" si="0"/>
        <v> JAAVSO 40;975 </v>
      </c>
      <c r="B39" s="24" t="str">
        <f t="shared" si="1"/>
        <v>I</v>
      </c>
      <c r="C39" s="22">
        <f t="shared" si="2"/>
        <v>51956.822999999997</v>
      </c>
      <c r="D39" s="23" t="str">
        <f t="shared" si="3"/>
        <v>vis</v>
      </c>
      <c r="E39" s="67">
        <f>VLOOKUP(C39,Active!C$21:E$973,3,FALSE)</f>
        <v>-120.00007033757103</v>
      </c>
      <c r="F39" s="24" t="s">
        <v>71</v>
      </c>
      <c r="G39" s="23" t="str">
        <f t="shared" si="4"/>
        <v>51956.8230</v>
      </c>
      <c r="H39" s="22">
        <f t="shared" si="5"/>
        <v>-120</v>
      </c>
      <c r="I39" s="68" t="s">
        <v>164</v>
      </c>
      <c r="J39" s="69" t="s">
        <v>165</v>
      </c>
      <c r="K39" s="68">
        <v>-120</v>
      </c>
      <c r="L39" s="68" t="s">
        <v>166</v>
      </c>
      <c r="M39" s="69" t="s">
        <v>167</v>
      </c>
      <c r="N39" s="69" t="s">
        <v>71</v>
      </c>
      <c r="O39" s="70" t="s">
        <v>168</v>
      </c>
      <c r="P39" s="70" t="s">
        <v>169</v>
      </c>
    </row>
    <row r="40" spans="1:16" ht="12.75" customHeight="1" thickBot="1" x14ac:dyDescent="0.25">
      <c r="A40" s="22" t="str">
        <f t="shared" si="0"/>
        <v> JAAVSO 40;975 </v>
      </c>
      <c r="B40" s="24" t="str">
        <f t="shared" si="1"/>
        <v>I</v>
      </c>
      <c r="C40" s="22">
        <f t="shared" si="2"/>
        <v>51979.568099999997</v>
      </c>
      <c r="D40" s="23" t="str">
        <f t="shared" si="3"/>
        <v>vis</v>
      </c>
      <c r="E40" s="67">
        <f>VLOOKUP(C40,Active!C$21:E$973,3,FALSE)</f>
        <v>-115.00058578007456</v>
      </c>
      <c r="F40" s="24" t="s">
        <v>71</v>
      </c>
      <c r="G40" s="23" t="str">
        <f t="shared" si="4"/>
        <v>51979.5681</v>
      </c>
      <c r="H40" s="22">
        <f t="shared" si="5"/>
        <v>-115</v>
      </c>
      <c r="I40" s="68" t="s">
        <v>170</v>
      </c>
      <c r="J40" s="69" t="s">
        <v>171</v>
      </c>
      <c r="K40" s="68">
        <v>-115</v>
      </c>
      <c r="L40" s="68" t="s">
        <v>172</v>
      </c>
      <c r="M40" s="69" t="s">
        <v>167</v>
      </c>
      <c r="N40" s="69" t="s">
        <v>71</v>
      </c>
      <c r="O40" s="70" t="s">
        <v>168</v>
      </c>
      <c r="P40" s="70" t="s">
        <v>169</v>
      </c>
    </row>
    <row r="41" spans="1:16" ht="12.75" customHeight="1" thickBot="1" x14ac:dyDescent="0.25">
      <c r="A41" s="22" t="str">
        <f t="shared" si="0"/>
        <v>BAVM 158 </v>
      </c>
      <c r="B41" s="24" t="str">
        <f t="shared" si="1"/>
        <v>I</v>
      </c>
      <c r="C41" s="22">
        <f t="shared" si="2"/>
        <v>52698.385300000002</v>
      </c>
      <c r="D41" s="23" t="str">
        <f t="shared" si="3"/>
        <v>vis</v>
      </c>
      <c r="E41" s="67">
        <f>VLOOKUP(C41,Active!C$21:E$973,3,FALSE)</f>
        <v>42.998960982211251</v>
      </c>
      <c r="F41" s="24" t="s">
        <v>71</v>
      </c>
      <c r="G41" s="23" t="str">
        <f t="shared" si="4"/>
        <v>52698.3853</v>
      </c>
      <c r="H41" s="22">
        <f t="shared" si="5"/>
        <v>43</v>
      </c>
      <c r="I41" s="68" t="s">
        <v>183</v>
      </c>
      <c r="J41" s="69" t="s">
        <v>184</v>
      </c>
      <c r="K41" s="68">
        <v>43</v>
      </c>
      <c r="L41" s="68" t="s">
        <v>185</v>
      </c>
      <c r="M41" s="69" t="s">
        <v>150</v>
      </c>
      <c r="N41" s="69" t="s">
        <v>186</v>
      </c>
      <c r="O41" s="70" t="s">
        <v>187</v>
      </c>
      <c r="P41" s="71" t="s">
        <v>188</v>
      </c>
    </row>
    <row r="42" spans="1:16" ht="12.75" customHeight="1" thickBot="1" x14ac:dyDescent="0.25">
      <c r="A42" s="22" t="str">
        <f t="shared" si="0"/>
        <v>BAVM 158 </v>
      </c>
      <c r="B42" s="24" t="str">
        <f t="shared" si="1"/>
        <v>II</v>
      </c>
      <c r="C42" s="22">
        <f t="shared" si="2"/>
        <v>52723.407800000001</v>
      </c>
      <c r="D42" s="23" t="str">
        <f t="shared" si="3"/>
        <v>vis</v>
      </c>
      <c r="E42" s="67">
        <f>VLOOKUP(C42,Active!C$21:E$973,3,FALSE)</f>
        <v>48.499029231634232</v>
      </c>
      <c r="F42" s="24" t="s">
        <v>71</v>
      </c>
      <c r="G42" s="23" t="str">
        <f t="shared" si="4"/>
        <v>52723.4078</v>
      </c>
      <c r="H42" s="22">
        <f t="shared" si="5"/>
        <v>48.5</v>
      </c>
      <c r="I42" s="68" t="s">
        <v>189</v>
      </c>
      <c r="J42" s="69" t="s">
        <v>190</v>
      </c>
      <c r="K42" s="68">
        <v>48.5</v>
      </c>
      <c r="L42" s="68" t="s">
        <v>191</v>
      </c>
      <c r="M42" s="69" t="s">
        <v>150</v>
      </c>
      <c r="N42" s="69" t="s">
        <v>186</v>
      </c>
      <c r="O42" s="70" t="s">
        <v>187</v>
      </c>
      <c r="P42" s="71" t="s">
        <v>188</v>
      </c>
    </row>
    <row r="43" spans="1:16" ht="12.75" customHeight="1" thickBot="1" x14ac:dyDescent="0.25">
      <c r="A43" s="22" t="str">
        <f t="shared" si="0"/>
        <v>BAVM 173 </v>
      </c>
      <c r="B43" s="24" t="str">
        <f t="shared" si="1"/>
        <v>I</v>
      </c>
      <c r="C43" s="22">
        <f t="shared" si="2"/>
        <v>52980.452899999997</v>
      </c>
      <c r="D43" s="23" t="str">
        <f t="shared" si="3"/>
        <v>vis</v>
      </c>
      <c r="E43" s="67">
        <f>VLOOKUP(C43,Active!C$21:E$973,3,FALSE)</f>
        <v>104.99880316228791</v>
      </c>
      <c r="F43" s="24" t="s">
        <v>71</v>
      </c>
      <c r="G43" s="23" t="str">
        <f t="shared" si="4"/>
        <v>52980.4529</v>
      </c>
      <c r="H43" s="22">
        <f t="shared" si="5"/>
        <v>105</v>
      </c>
      <c r="I43" s="68" t="s">
        <v>192</v>
      </c>
      <c r="J43" s="69" t="s">
        <v>193</v>
      </c>
      <c r="K43" s="68">
        <v>105</v>
      </c>
      <c r="L43" s="68" t="s">
        <v>194</v>
      </c>
      <c r="M43" s="69" t="s">
        <v>150</v>
      </c>
      <c r="N43" s="69" t="s">
        <v>71</v>
      </c>
      <c r="O43" s="70" t="s">
        <v>195</v>
      </c>
      <c r="P43" s="71" t="s">
        <v>196</v>
      </c>
    </row>
    <row r="44" spans="1:16" ht="12.75" customHeight="1" thickBot="1" x14ac:dyDescent="0.25">
      <c r="A44" s="22" t="str">
        <f t="shared" si="0"/>
        <v>IBVS 5592 </v>
      </c>
      <c r="B44" s="24" t="str">
        <f t="shared" si="1"/>
        <v>I</v>
      </c>
      <c r="C44" s="22">
        <f t="shared" si="2"/>
        <v>53053.244599999998</v>
      </c>
      <c r="D44" s="23" t="str">
        <f t="shared" si="3"/>
        <v>vis</v>
      </c>
      <c r="E44" s="67">
        <f>VLOOKUP(C44,Active!C$21:E$973,3,FALSE)</f>
        <v>120.99877590647998</v>
      </c>
      <c r="F44" s="24" t="s">
        <v>71</v>
      </c>
      <c r="G44" s="23" t="str">
        <f t="shared" si="4"/>
        <v>53053.2446</v>
      </c>
      <c r="H44" s="22">
        <f t="shared" si="5"/>
        <v>121</v>
      </c>
      <c r="I44" s="68" t="s">
        <v>197</v>
      </c>
      <c r="J44" s="69" t="s">
        <v>198</v>
      </c>
      <c r="K44" s="68">
        <v>121</v>
      </c>
      <c r="L44" s="68" t="s">
        <v>199</v>
      </c>
      <c r="M44" s="69" t="s">
        <v>150</v>
      </c>
      <c r="N44" s="69" t="s">
        <v>151</v>
      </c>
      <c r="O44" s="70" t="s">
        <v>200</v>
      </c>
      <c r="P44" s="71" t="s">
        <v>201</v>
      </c>
    </row>
    <row r="45" spans="1:16" ht="12.75" customHeight="1" thickBot="1" x14ac:dyDescent="0.25">
      <c r="A45" s="22" t="str">
        <f t="shared" si="0"/>
        <v>BAVM 178 </v>
      </c>
      <c r="B45" s="24" t="str">
        <f t="shared" si="1"/>
        <v>II</v>
      </c>
      <c r="C45" s="22">
        <f t="shared" si="2"/>
        <v>53360.332699999999</v>
      </c>
      <c r="D45" s="23" t="str">
        <f t="shared" si="3"/>
        <v>vis</v>
      </c>
      <c r="E45" s="67">
        <f>VLOOKUP(C45,Active!C$21:E$973,3,FALSE)</f>
        <v>188.49824672617001</v>
      </c>
      <c r="F45" s="24" t="s">
        <v>71</v>
      </c>
      <c r="G45" s="23" t="str">
        <f t="shared" si="4"/>
        <v>53360.3327</v>
      </c>
      <c r="H45" s="22">
        <f t="shared" si="5"/>
        <v>188.5</v>
      </c>
      <c r="I45" s="68" t="s">
        <v>202</v>
      </c>
      <c r="J45" s="69" t="s">
        <v>203</v>
      </c>
      <c r="K45" s="68">
        <v>188.5</v>
      </c>
      <c r="L45" s="68" t="s">
        <v>204</v>
      </c>
      <c r="M45" s="69" t="s">
        <v>167</v>
      </c>
      <c r="N45" s="69" t="s">
        <v>71</v>
      </c>
      <c r="O45" s="70" t="s">
        <v>205</v>
      </c>
      <c r="P45" s="71" t="s">
        <v>206</v>
      </c>
    </row>
    <row r="46" spans="1:16" ht="12.75" customHeight="1" thickBot="1" x14ac:dyDescent="0.25">
      <c r="A46" s="22" t="str">
        <f t="shared" si="0"/>
        <v>BAVM 174 </v>
      </c>
      <c r="B46" s="24" t="str">
        <f t="shared" si="1"/>
        <v>I</v>
      </c>
      <c r="C46" s="22">
        <f t="shared" si="2"/>
        <v>53385.351999999999</v>
      </c>
      <c r="D46" s="23" t="str">
        <f t="shared" si="3"/>
        <v>vis</v>
      </c>
      <c r="E46" s="67">
        <f>VLOOKUP(C46,Active!C$21:E$973,3,FALSE)</f>
        <v>193.99761159989538</v>
      </c>
      <c r="F46" s="24" t="s">
        <v>71</v>
      </c>
      <c r="G46" s="23" t="str">
        <f t="shared" si="4"/>
        <v>53385.352</v>
      </c>
      <c r="H46" s="22">
        <f t="shared" si="5"/>
        <v>194</v>
      </c>
      <c r="I46" s="68" t="s">
        <v>207</v>
      </c>
      <c r="J46" s="69" t="s">
        <v>208</v>
      </c>
      <c r="K46" s="68">
        <v>194</v>
      </c>
      <c r="L46" s="68" t="s">
        <v>209</v>
      </c>
      <c r="M46" s="69" t="s">
        <v>176</v>
      </c>
      <c r="N46" s="69"/>
      <c r="O46" s="70" t="s">
        <v>177</v>
      </c>
      <c r="P46" s="71" t="s">
        <v>210</v>
      </c>
    </row>
    <row r="47" spans="1:16" ht="12.75" customHeight="1" thickBot="1" x14ac:dyDescent="0.25">
      <c r="A47" s="22" t="str">
        <f t="shared" si="0"/>
        <v>BAVM 186 </v>
      </c>
      <c r="B47" s="24" t="str">
        <f t="shared" si="1"/>
        <v>I</v>
      </c>
      <c r="C47" s="22">
        <f t="shared" si="2"/>
        <v>54172.409500000002</v>
      </c>
      <c r="D47" s="23" t="str">
        <f t="shared" si="3"/>
        <v>vis</v>
      </c>
      <c r="E47" s="67">
        <f>VLOOKUP(C47,Active!C$21:E$973,3,FALSE)</f>
        <v>366.99671105919788</v>
      </c>
      <c r="F47" s="24" t="s">
        <v>71</v>
      </c>
      <c r="G47" s="23" t="str">
        <f t="shared" si="4"/>
        <v>54172.4095</v>
      </c>
      <c r="H47" s="22">
        <f t="shared" si="5"/>
        <v>367</v>
      </c>
      <c r="I47" s="68" t="s">
        <v>211</v>
      </c>
      <c r="J47" s="69" t="s">
        <v>212</v>
      </c>
      <c r="K47" s="68">
        <v>367</v>
      </c>
      <c r="L47" s="68" t="s">
        <v>213</v>
      </c>
      <c r="M47" s="69" t="s">
        <v>167</v>
      </c>
      <c r="N47" s="69" t="s">
        <v>214</v>
      </c>
      <c r="O47" s="70" t="s">
        <v>215</v>
      </c>
      <c r="P47" s="71" t="s">
        <v>216</v>
      </c>
    </row>
    <row r="48" spans="1:16" ht="12.75" customHeight="1" thickBot="1" x14ac:dyDescent="0.25">
      <c r="A48" s="22" t="str">
        <f t="shared" si="0"/>
        <v>IBVS 5992 </v>
      </c>
      <c r="B48" s="24" t="str">
        <f t="shared" si="1"/>
        <v>I</v>
      </c>
      <c r="C48" s="22">
        <f t="shared" si="2"/>
        <v>55623.682000000001</v>
      </c>
      <c r="D48" s="23" t="str">
        <f t="shared" si="3"/>
        <v>vis</v>
      </c>
      <c r="E48" s="67">
        <f>VLOOKUP(C48,Active!C$21:E$973,3,FALSE)</f>
        <v>685.99352586631119</v>
      </c>
      <c r="F48" s="24" t="s">
        <v>71</v>
      </c>
      <c r="G48" s="23" t="str">
        <f t="shared" si="4"/>
        <v>55623.682</v>
      </c>
      <c r="H48" s="22">
        <f t="shared" si="5"/>
        <v>686</v>
      </c>
      <c r="I48" s="68" t="s">
        <v>222</v>
      </c>
      <c r="J48" s="69" t="s">
        <v>223</v>
      </c>
      <c r="K48" s="68" t="s">
        <v>224</v>
      </c>
      <c r="L48" s="68" t="s">
        <v>225</v>
      </c>
      <c r="M48" s="69" t="s">
        <v>167</v>
      </c>
      <c r="N48" s="69" t="s">
        <v>71</v>
      </c>
      <c r="O48" s="70" t="s">
        <v>226</v>
      </c>
      <c r="P48" s="71" t="s">
        <v>227</v>
      </c>
    </row>
    <row r="49" spans="1:16" ht="12.75" customHeight="1" thickBot="1" x14ac:dyDescent="0.25">
      <c r="A49" s="22" t="str">
        <f t="shared" si="0"/>
        <v>BAVM 238 </v>
      </c>
      <c r="B49" s="24" t="str">
        <f t="shared" si="1"/>
        <v>I</v>
      </c>
      <c r="C49" s="22">
        <f t="shared" si="2"/>
        <v>56706.444799999997</v>
      </c>
      <c r="D49" s="23" t="str">
        <f t="shared" si="3"/>
        <v>vis</v>
      </c>
      <c r="E49" s="67">
        <f>VLOOKUP(C49,Active!C$21:E$973,3,FALSE)</f>
        <v>923.99010086627197</v>
      </c>
      <c r="F49" s="24" t="s">
        <v>71</v>
      </c>
      <c r="G49" s="23" t="str">
        <f t="shared" si="4"/>
        <v>56706.4448</v>
      </c>
      <c r="H49" s="22">
        <f t="shared" si="5"/>
        <v>924</v>
      </c>
      <c r="I49" s="68" t="s">
        <v>239</v>
      </c>
      <c r="J49" s="69" t="s">
        <v>240</v>
      </c>
      <c r="K49" s="68" t="s">
        <v>241</v>
      </c>
      <c r="L49" s="68" t="s">
        <v>242</v>
      </c>
      <c r="M49" s="69" t="s">
        <v>167</v>
      </c>
      <c r="N49" s="69" t="s">
        <v>214</v>
      </c>
      <c r="O49" s="70" t="s">
        <v>215</v>
      </c>
      <c r="P49" s="71" t="s">
        <v>243</v>
      </c>
    </row>
    <row r="50" spans="1:16" ht="12.75" customHeight="1" thickBot="1" x14ac:dyDescent="0.25">
      <c r="A50" s="22" t="str">
        <f t="shared" si="0"/>
        <v>BAVM 238 </v>
      </c>
      <c r="B50" s="24" t="str">
        <f t="shared" si="1"/>
        <v>I</v>
      </c>
      <c r="C50" s="22">
        <f t="shared" si="2"/>
        <v>56706.447200000002</v>
      </c>
      <c r="D50" s="23" t="str">
        <f t="shared" si="3"/>
        <v>vis</v>
      </c>
      <c r="E50" s="67">
        <f>VLOOKUP(C50,Active!C$21:E$973,3,FALSE)</f>
        <v>923.9906283980464</v>
      </c>
      <c r="F50" s="24" t="s">
        <v>71</v>
      </c>
      <c r="G50" s="23" t="str">
        <f t="shared" si="4"/>
        <v>56706.4472</v>
      </c>
      <c r="H50" s="22">
        <f t="shared" si="5"/>
        <v>924</v>
      </c>
      <c r="I50" s="68" t="s">
        <v>244</v>
      </c>
      <c r="J50" s="69" t="s">
        <v>245</v>
      </c>
      <c r="K50" s="68" t="s">
        <v>241</v>
      </c>
      <c r="L50" s="68" t="s">
        <v>246</v>
      </c>
      <c r="M50" s="69" t="s">
        <v>167</v>
      </c>
      <c r="N50" s="69" t="s">
        <v>247</v>
      </c>
      <c r="O50" s="70" t="s">
        <v>248</v>
      </c>
      <c r="P50" s="71" t="s">
        <v>243</v>
      </c>
    </row>
    <row r="51" spans="1:16" ht="12.75" customHeight="1" thickBot="1" x14ac:dyDescent="0.25">
      <c r="A51" s="22" t="str">
        <f t="shared" si="0"/>
        <v>BAVM 239 </v>
      </c>
      <c r="B51" s="24" t="str">
        <f t="shared" si="1"/>
        <v>I</v>
      </c>
      <c r="C51" s="22">
        <f t="shared" si="2"/>
        <v>57061.301599999999</v>
      </c>
      <c r="D51" s="23" t="str">
        <f t="shared" si="3"/>
        <v>vis</v>
      </c>
      <c r="E51" s="67">
        <f>VLOOKUP(C51,Active!C$21:E$973,3,FALSE)</f>
        <v>1001.9893662782779</v>
      </c>
      <c r="F51" s="24" t="s">
        <v>71</v>
      </c>
      <c r="G51" s="23" t="str">
        <f t="shared" si="4"/>
        <v>57061.3016</v>
      </c>
      <c r="H51" s="22">
        <f t="shared" si="5"/>
        <v>1002</v>
      </c>
      <c r="I51" s="68" t="s">
        <v>249</v>
      </c>
      <c r="J51" s="69" t="s">
        <v>250</v>
      </c>
      <c r="K51" s="68" t="s">
        <v>251</v>
      </c>
      <c r="L51" s="68" t="s">
        <v>242</v>
      </c>
      <c r="M51" s="69" t="s">
        <v>167</v>
      </c>
      <c r="N51" s="69" t="s">
        <v>186</v>
      </c>
      <c r="O51" s="70" t="s">
        <v>187</v>
      </c>
      <c r="P51" s="71" t="s">
        <v>252</v>
      </c>
    </row>
    <row r="52" spans="1:16" ht="12.75" customHeight="1" thickBot="1" x14ac:dyDescent="0.25">
      <c r="A52" s="22" t="str">
        <f t="shared" si="0"/>
        <v>BAVM 239 </v>
      </c>
      <c r="B52" s="24" t="str">
        <f t="shared" si="1"/>
        <v>I</v>
      </c>
      <c r="C52" s="22">
        <f t="shared" si="2"/>
        <v>57070.402999999998</v>
      </c>
      <c r="D52" s="23" t="str">
        <f t="shared" si="3"/>
        <v>vis</v>
      </c>
      <c r="E52" s="67">
        <f>VLOOKUP(C52,Active!C$21:E$973,3,FALSE)</f>
        <v>1003.989898645759</v>
      </c>
      <c r="F52" s="24" t="s">
        <v>71</v>
      </c>
      <c r="G52" s="23" t="str">
        <f t="shared" si="4"/>
        <v>57070.4030</v>
      </c>
      <c r="H52" s="22">
        <f t="shared" si="5"/>
        <v>1004</v>
      </c>
      <c r="I52" s="68" t="s">
        <v>253</v>
      </c>
      <c r="J52" s="69" t="s">
        <v>254</v>
      </c>
      <c r="K52" s="68" t="s">
        <v>255</v>
      </c>
      <c r="L52" s="68" t="s">
        <v>191</v>
      </c>
      <c r="M52" s="69" t="s">
        <v>167</v>
      </c>
      <c r="N52" s="69" t="s">
        <v>71</v>
      </c>
      <c r="O52" s="70" t="s">
        <v>256</v>
      </c>
      <c r="P52" s="71" t="s">
        <v>252</v>
      </c>
    </row>
    <row r="53" spans="1:16" ht="12.75" customHeight="1" thickBot="1" x14ac:dyDescent="0.25">
      <c r="A53" s="22" t="str">
        <f t="shared" si="0"/>
        <v>BAVM 154 </v>
      </c>
      <c r="B53" s="24" t="str">
        <f t="shared" si="1"/>
        <v>II</v>
      </c>
      <c r="C53" s="22">
        <f t="shared" si="2"/>
        <v>52309.411999999997</v>
      </c>
      <c r="D53" s="23" t="str">
        <f t="shared" si="3"/>
        <v>vis</v>
      </c>
      <c r="E53" s="67">
        <f>VLOOKUP(C53,Active!C$21:E$973,3,FALSE)</f>
        <v>-42.499278490398773</v>
      </c>
      <c r="F53" s="24" t="s">
        <v>71</v>
      </c>
      <c r="G53" s="23" t="str">
        <f t="shared" si="4"/>
        <v>52309.412</v>
      </c>
      <c r="H53" s="22">
        <f t="shared" si="5"/>
        <v>-42.5</v>
      </c>
      <c r="I53" s="68" t="s">
        <v>173</v>
      </c>
      <c r="J53" s="69" t="s">
        <v>174</v>
      </c>
      <c r="K53" s="68">
        <v>-42.5</v>
      </c>
      <c r="L53" s="68" t="s">
        <v>175</v>
      </c>
      <c r="M53" s="69" t="s">
        <v>176</v>
      </c>
      <c r="N53" s="69"/>
      <c r="O53" s="70" t="s">
        <v>177</v>
      </c>
      <c r="P53" s="71" t="s">
        <v>178</v>
      </c>
    </row>
    <row r="54" spans="1:16" ht="12.75" customHeight="1" thickBot="1" x14ac:dyDescent="0.25">
      <c r="A54" s="22" t="str">
        <f t="shared" si="0"/>
        <v>BAVM 157 </v>
      </c>
      <c r="B54" s="24" t="str">
        <f t="shared" si="1"/>
        <v>I</v>
      </c>
      <c r="C54" s="22">
        <f t="shared" si="2"/>
        <v>52648.353999999999</v>
      </c>
      <c r="D54" s="23" t="str">
        <f t="shared" si="3"/>
        <v>vis</v>
      </c>
      <c r="E54" s="67">
        <f>VLOOKUP(C54,Active!C$21:E$973,3,FALSE)</f>
        <v>32.001835810570576</v>
      </c>
      <c r="F54" s="24" t="s">
        <v>71</v>
      </c>
      <c r="G54" s="23" t="str">
        <f t="shared" si="4"/>
        <v>52648.354</v>
      </c>
      <c r="H54" s="22">
        <f t="shared" si="5"/>
        <v>32</v>
      </c>
      <c r="I54" s="68" t="s">
        <v>179</v>
      </c>
      <c r="J54" s="69" t="s">
        <v>180</v>
      </c>
      <c r="K54" s="68">
        <v>32</v>
      </c>
      <c r="L54" s="68" t="s">
        <v>181</v>
      </c>
      <c r="M54" s="69" t="s">
        <v>176</v>
      </c>
      <c r="N54" s="69"/>
      <c r="O54" s="70" t="s">
        <v>177</v>
      </c>
      <c r="P54" s="71" t="s">
        <v>182</v>
      </c>
    </row>
    <row r="55" spans="1:16" ht="12.75" customHeight="1" thickBot="1" x14ac:dyDescent="0.25">
      <c r="A55" s="22" t="str">
        <f t="shared" si="0"/>
        <v>BAVM 228 </v>
      </c>
      <c r="B55" s="24" t="str">
        <f t="shared" si="1"/>
        <v>I</v>
      </c>
      <c r="C55" s="22">
        <f t="shared" si="2"/>
        <v>54736.540800000002</v>
      </c>
      <c r="D55" s="23" t="str">
        <f t="shared" si="3"/>
        <v>vis</v>
      </c>
      <c r="E55" s="67">
        <f>VLOOKUP(C55,Active!C$21:E$973,3,FALSE)</f>
        <v>490.99553818022196</v>
      </c>
      <c r="F55" s="24" t="s">
        <v>71</v>
      </c>
      <c r="G55" s="23" t="str">
        <f t="shared" si="4"/>
        <v>54736.5408</v>
      </c>
      <c r="H55" s="22">
        <f t="shared" si="5"/>
        <v>491</v>
      </c>
      <c r="I55" s="68" t="s">
        <v>217</v>
      </c>
      <c r="J55" s="69" t="s">
        <v>218</v>
      </c>
      <c r="K55" s="68" t="s">
        <v>219</v>
      </c>
      <c r="L55" s="68" t="s">
        <v>220</v>
      </c>
      <c r="M55" s="69" t="s">
        <v>167</v>
      </c>
      <c r="N55" s="69" t="s">
        <v>71</v>
      </c>
      <c r="O55" s="70" t="s">
        <v>195</v>
      </c>
      <c r="P55" s="71" t="s">
        <v>221</v>
      </c>
    </row>
    <row r="56" spans="1:16" ht="12.75" customHeight="1" thickBot="1" x14ac:dyDescent="0.25">
      <c r="A56" s="22" t="str">
        <f t="shared" si="0"/>
        <v>BAVM 231 </v>
      </c>
      <c r="B56" s="24" t="str">
        <f t="shared" si="1"/>
        <v>I</v>
      </c>
      <c r="C56" s="22">
        <f t="shared" si="2"/>
        <v>56019.482400000001</v>
      </c>
      <c r="D56" s="23" t="str">
        <f t="shared" si="3"/>
        <v>vis</v>
      </c>
      <c r="E56" s="67">
        <f>VLOOKUP(C56,Active!C$21:E$973,3,FALSE)</f>
        <v>772.99239540968188</v>
      </c>
      <c r="F56" s="24" t="s">
        <v>71</v>
      </c>
      <c r="G56" s="23" t="str">
        <f t="shared" si="4"/>
        <v>56019.4824</v>
      </c>
      <c r="H56" s="22">
        <f t="shared" si="5"/>
        <v>773</v>
      </c>
      <c r="I56" s="68" t="s">
        <v>228</v>
      </c>
      <c r="J56" s="69" t="s">
        <v>229</v>
      </c>
      <c r="K56" s="68" t="s">
        <v>230</v>
      </c>
      <c r="L56" s="68" t="s">
        <v>231</v>
      </c>
      <c r="M56" s="69" t="s">
        <v>167</v>
      </c>
      <c r="N56" s="69" t="s">
        <v>71</v>
      </c>
      <c r="O56" s="70" t="s">
        <v>215</v>
      </c>
      <c r="P56" s="71" t="s">
        <v>232</v>
      </c>
    </row>
    <row r="57" spans="1:16" ht="12.75" customHeight="1" thickBot="1" x14ac:dyDescent="0.25">
      <c r="A57" s="22" t="str">
        <f t="shared" si="0"/>
        <v>VSB 56 </v>
      </c>
      <c r="B57" s="24" t="str">
        <f t="shared" si="1"/>
        <v>I</v>
      </c>
      <c r="C57" s="22">
        <f t="shared" si="2"/>
        <v>56315.195599999999</v>
      </c>
      <c r="D57" s="23" t="str">
        <f t="shared" si="3"/>
        <v>vis</v>
      </c>
      <c r="E57" s="67">
        <f>VLOOKUP(C57,Active!C$21:E$973,3,FALSE)</f>
        <v>837.99160740909508</v>
      </c>
      <c r="F57" s="24" t="s">
        <v>71</v>
      </c>
      <c r="G57" s="23" t="str">
        <f t="shared" si="4"/>
        <v>56315.1956</v>
      </c>
      <c r="H57" s="22">
        <f t="shared" si="5"/>
        <v>838</v>
      </c>
      <c r="I57" s="68" t="s">
        <v>233</v>
      </c>
      <c r="J57" s="69" t="s">
        <v>234</v>
      </c>
      <c r="K57" s="68" t="s">
        <v>235</v>
      </c>
      <c r="L57" s="68" t="s">
        <v>236</v>
      </c>
      <c r="M57" s="69" t="s">
        <v>167</v>
      </c>
      <c r="N57" s="69" t="s">
        <v>71</v>
      </c>
      <c r="O57" s="70" t="s">
        <v>237</v>
      </c>
      <c r="P57" s="71" t="s">
        <v>238</v>
      </c>
    </row>
    <row r="58" spans="1:16" x14ac:dyDescent="0.2">
      <c r="B58" s="24"/>
      <c r="E58" s="67"/>
      <c r="F58" s="24"/>
    </row>
    <row r="59" spans="1:16" x14ac:dyDescent="0.2">
      <c r="B59" s="24"/>
      <c r="E59" s="67"/>
      <c r="F59" s="24"/>
    </row>
    <row r="60" spans="1:16" x14ac:dyDescent="0.2">
      <c r="B60" s="24"/>
      <c r="E60" s="67"/>
      <c r="F60" s="24"/>
    </row>
    <row r="61" spans="1:16" x14ac:dyDescent="0.2">
      <c r="B61" s="24"/>
      <c r="E61" s="67"/>
      <c r="F61" s="24"/>
    </row>
    <row r="62" spans="1:16" x14ac:dyDescent="0.2">
      <c r="B62" s="24"/>
      <c r="E62" s="67"/>
      <c r="F62" s="24"/>
    </row>
    <row r="63" spans="1:16" x14ac:dyDescent="0.2">
      <c r="B63" s="24"/>
      <c r="E63" s="67"/>
      <c r="F63" s="24"/>
    </row>
    <row r="64" spans="1:16" x14ac:dyDescent="0.2">
      <c r="B64" s="24"/>
      <c r="E64" s="67"/>
      <c r="F64" s="24"/>
    </row>
    <row r="65" spans="2:6" x14ac:dyDescent="0.2">
      <c r="B65" s="24"/>
      <c r="E65" s="67"/>
      <c r="F65" s="24"/>
    </row>
    <row r="66" spans="2:6" x14ac:dyDescent="0.2">
      <c r="B66" s="24"/>
      <c r="E66" s="67"/>
      <c r="F66" s="24"/>
    </row>
    <row r="67" spans="2:6" x14ac:dyDescent="0.2">
      <c r="B67" s="24"/>
      <c r="E67" s="67"/>
      <c r="F67" s="24"/>
    </row>
    <row r="68" spans="2:6" x14ac:dyDescent="0.2">
      <c r="B68" s="24"/>
      <c r="E68" s="67"/>
      <c r="F68" s="24"/>
    </row>
    <row r="69" spans="2:6" x14ac:dyDescent="0.2">
      <c r="B69" s="24"/>
      <c r="E69" s="67"/>
      <c r="F69" s="24"/>
    </row>
    <row r="70" spans="2:6" x14ac:dyDescent="0.2">
      <c r="B70" s="24"/>
      <c r="E70" s="67"/>
      <c r="F70" s="24"/>
    </row>
    <row r="71" spans="2:6" x14ac:dyDescent="0.2">
      <c r="B71" s="24"/>
      <c r="E71" s="67"/>
      <c r="F71" s="24"/>
    </row>
    <row r="72" spans="2:6" x14ac:dyDescent="0.2">
      <c r="B72" s="24"/>
      <c r="F72" s="24"/>
    </row>
    <row r="73" spans="2:6" x14ac:dyDescent="0.2">
      <c r="B73" s="24"/>
      <c r="F73" s="24"/>
    </row>
    <row r="74" spans="2:6" x14ac:dyDescent="0.2">
      <c r="B74" s="24"/>
      <c r="F74" s="24"/>
    </row>
    <row r="75" spans="2:6" x14ac:dyDescent="0.2">
      <c r="B75" s="24"/>
      <c r="F75" s="24"/>
    </row>
    <row r="76" spans="2:6" x14ac:dyDescent="0.2">
      <c r="B76" s="24"/>
      <c r="F76" s="24"/>
    </row>
    <row r="77" spans="2:6" x14ac:dyDescent="0.2">
      <c r="B77" s="24"/>
      <c r="F77" s="24"/>
    </row>
    <row r="78" spans="2:6" x14ac:dyDescent="0.2">
      <c r="B78" s="24"/>
      <c r="F78" s="24"/>
    </row>
    <row r="79" spans="2:6" x14ac:dyDescent="0.2">
      <c r="B79" s="24"/>
      <c r="F79" s="24"/>
    </row>
    <row r="80" spans="2:6" x14ac:dyDescent="0.2">
      <c r="B80" s="24"/>
      <c r="F80" s="24"/>
    </row>
    <row r="81" spans="2:6" x14ac:dyDescent="0.2">
      <c r="B81" s="24"/>
      <c r="F81" s="24"/>
    </row>
    <row r="82" spans="2:6" x14ac:dyDescent="0.2">
      <c r="B82" s="24"/>
      <c r="F82" s="24"/>
    </row>
    <row r="83" spans="2:6" x14ac:dyDescent="0.2">
      <c r="B83" s="24"/>
      <c r="F83" s="24"/>
    </row>
    <row r="84" spans="2:6" x14ac:dyDescent="0.2">
      <c r="B84" s="24"/>
      <c r="F84" s="24"/>
    </row>
    <row r="85" spans="2:6" x14ac:dyDescent="0.2">
      <c r="B85" s="24"/>
      <c r="F85" s="24"/>
    </row>
    <row r="86" spans="2:6" x14ac:dyDescent="0.2">
      <c r="B86" s="24"/>
      <c r="F86" s="24"/>
    </row>
    <row r="87" spans="2:6" x14ac:dyDescent="0.2">
      <c r="B87" s="24"/>
      <c r="F87" s="24"/>
    </row>
    <row r="88" spans="2:6" x14ac:dyDescent="0.2">
      <c r="B88" s="24"/>
      <c r="F88" s="24"/>
    </row>
    <row r="89" spans="2:6" x14ac:dyDescent="0.2">
      <c r="B89" s="24"/>
      <c r="F89" s="24"/>
    </row>
    <row r="90" spans="2:6" x14ac:dyDescent="0.2">
      <c r="B90" s="24"/>
      <c r="F90" s="24"/>
    </row>
    <row r="91" spans="2:6" x14ac:dyDescent="0.2">
      <c r="B91" s="24"/>
      <c r="F91" s="24"/>
    </row>
    <row r="92" spans="2:6" x14ac:dyDescent="0.2">
      <c r="B92" s="24"/>
      <c r="F92" s="24"/>
    </row>
    <row r="93" spans="2:6" x14ac:dyDescent="0.2">
      <c r="B93" s="24"/>
      <c r="F93" s="24"/>
    </row>
    <row r="94" spans="2:6" x14ac:dyDescent="0.2">
      <c r="B94" s="24"/>
      <c r="F94" s="24"/>
    </row>
    <row r="95" spans="2:6" x14ac:dyDescent="0.2">
      <c r="B95" s="24"/>
      <c r="F95" s="24"/>
    </row>
    <row r="96" spans="2:6" x14ac:dyDescent="0.2">
      <c r="B96" s="24"/>
      <c r="F96" s="24"/>
    </row>
    <row r="97" spans="2:6" x14ac:dyDescent="0.2">
      <c r="B97" s="24"/>
      <c r="F97" s="24"/>
    </row>
    <row r="98" spans="2:6" x14ac:dyDescent="0.2">
      <c r="B98" s="24"/>
      <c r="F98" s="24"/>
    </row>
    <row r="99" spans="2:6" x14ac:dyDescent="0.2">
      <c r="B99" s="24"/>
      <c r="F99" s="24"/>
    </row>
    <row r="100" spans="2:6" x14ac:dyDescent="0.2">
      <c r="B100" s="24"/>
      <c r="F100" s="24"/>
    </row>
    <row r="101" spans="2:6" x14ac:dyDescent="0.2">
      <c r="B101" s="24"/>
      <c r="F101" s="24"/>
    </row>
    <row r="102" spans="2:6" x14ac:dyDescent="0.2">
      <c r="B102" s="24"/>
      <c r="F102" s="24"/>
    </row>
    <row r="103" spans="2:6" x14ac:dyDescent="0.2">
      <c r="B103" s="24"/>
      <c r="F103" s="24"/>
    </row>
    <row r="104" spans="2:6" x14ac:dyDescent="0.2">
      <c r="B104" s="24"/>
      <c r="F104" s="24"/>
    </row>
    <row r="105" spans="2:6" x14ac:dyDescent="0.2">
      <c r="B105" s="24"/>
      <c r="F105" s="24"/>
    </row>
    <row r="106" spans="2:6" x14ac:dyDescent="0.2">
      <c r="B106" s="24"/>
      <c r="F106" s="24"/>
    </row>
    <row r="107" spans="2:6" x14ac:dyDescent="0.2">
      <c r="B107" s="24"/>
      <c r="F107" s="24"/>
    </row>
    <row r="108" spans="2:6" x14ac:dyDescent="0.2">
      <c r="B108" s="24"/>
      <c r="F108" s="24"/>
    </row>
    <row r="109" spans="2:6" x14ac:dyDescent="0.2">
      <c r="B109" s="24"/>
      <c r="F109" s="24"/>
    </row>
    <row r="110" spans="2:6" x14ac:dyDescent="0.2">
      <c r="B110" s="24"/>
      <c r="F110" s="24"/>
    </row>
    <row r="111" spans="2:6" x14ac:dyDescent="0.2">
      <c r="B111" s="24"/>
      <c r="F111" s="24"/>
    </row>
    <row r="112" spans="2:6" x14ac:dyDescent="0.2">
      <c r="B112" s="24"/>
      <c r="F112" s="24"/>
    </row>
    <row r="113" spans="2:6" x14ac:dyDescent="0.2">
      <c r="B113" s="24"/>
      <c r="F113" s="24"/>
    </row>
    <row r="114" spans="2:6" x14ac:dyDescent="0.2">
      <c r="B114" s="24"/>
      <c r="F114" s="24"/>
    </row>
    <row r="115" spans="2:6" x14ac:dyDescent="0.2">
      <c r="B115" s="24"/>
      <c r="F115" s="24"/>
    </row>
    <row r="116" spans="2:6" x14ac:dyDescent="0.2">
      <c r="B116" s="24"/>
      <c r="F116" s="24"/>
    </row>
    <row r="117" spans="2:6" x14ac:dyDescent="0.2">
      <c r="B117" s="24"/>
      <c r="F117" s="24"/>
    </row>
    <row r="118" spans="2:6" x14ac:dyDescent="0.2">
      <c r="B118" s="24"/>
      <c r="F118" s="24"/>
    </row>
    <row r="119" spans="2:6" x14ac:dyDescent="0.2">
      <c r="B119" s="24"/>
      <c r="F119" s="24"/>
    </row>
    <row r="120" spans="2:6" x14ac:dyDescent="0.2">
      <c r="B120" s="24"/>
      <c r="F120" s="24"/>
    </row>
    <row r="121" spans="2:6" x14ac:dyDescent="0.2">
      <c r="B121" s="24"/>
      <c r="F121" s="24"/>
    </row>
    <row r="122" spans="2:6" x14ac:dyDescent="0.2">
      <c r="B122" s="24"/>
      <c r="F122" s="24"/>
    </row>
    <row r="123" spans="2:6" x14ac:dyDescent="0.2">
      <c r="B123" s="24"/>
      <c r="F123" s="24"/>
    </row>
    <row r="124" spans="2:6" x14ac:dyDescent="0.2">
      <c r="B124" s="24"/>
      <c r="F124" s="24"/>
    </row>
    <row r="125" spans="2:6" x14ac:dyDescent="0.2">
      <c r="B125" s="24"/>
      <c r="F125" s="24"/>
    </row>
    <row r="126" spans="2:6" x14ac:dyDescent="0.2">
      <c r="B126" s="24"/>
      <c r="F126" s="24"/>
    </row>
    <row r="127" spans="2:6" x14ac:dyDescent="0.2">
      <c r="B127" s="24"/>
      <c r="F127" s="24"/>
    </row>
    <row r="128" spans="2:6" x14ac:dyDescent="0.2">
      <c r="B128" s="24"/>
      <c r="F128" s="24"/>
    </row>
    <row r="129" spans="2:6" x14ac:dyDescent="0.2">
      <c r="B129" s="24"/>
      <c r="F129" s="24"/>
    </row>
    <row r="130" spans="2:6" x14ac:dyDescent="0.2">
      <c r="B130" s="24"/>
      <c r="F130" s="24"/>
    </row>
    <row r="131" spans="2:6" x14ac:dyDescent="0.2">
      <c r="B131" s="24"/>
      <c r="F131" s="24"/>
    </row>
    <row r="132" spans="2:6" x14ac:dyDescent="0.2">
      <c r="B132" s="24"/>
      <c r="F132" s="24"/>
    </row>
    <row r="133" spans="2:6" x14ac:dyDescent="0.2">
      <c r="B133" s="24"/>
      <c r="F133" s="24"/>
    </row>
    <row r="134" spans="2:6" x14ac:dyDescent="0.2">
      <c r="B134" s="24"/>
      <c r="F134" s="24"/>
    </row>
    <row r="135" spans="2:6" x14ac:dyDescent="0.2">
      <c r="B135" s="24"/>
      <c r="F135" s="24"/>
    </row>
    <row r="136" spans="2:6" x14ac:dyDescent="0.2">
      <c r="B136" s="24"/>
      <c r="F136" s="24"/>
    </row>
    <row r="137" spans="2:6" x14ac:dyDescent="0.2">
      <c r="B137" s="24"/>
      <c r="F137" s="24"/>
    </row>
    <row r="138" spans="2:6" x14ac:dyDescent="0.2">
      <c r="B138" s="24"/>
      <c r="F138" s="24"/>
    </row>
    <row r="139" spans="2:6" x14ac:dyDescent="0.2">
      <c r="B139" s="24"/>
      <c r="F139" s="24"/>
    </row>
    <row r="140" spans="2:6" x14ac:dyDescent="0.2">
      <c r="B140" s="24"/>
      <c r="F140" s="24"/>
    </row>
    <row r="141" spans="2:6" x14ac:dyDescent="0.2">
      <c r="B141" s="24"/>
      <c r="F141" s="24"/>
    </row>
    <row r="142" spans="2:6" x14ac:dyDescent="0.2">
      <c r="B142" s="24"/>
      <c r="F142" s="24"/>
    </row>
    <row r="143" spans="2:6" x14ac:dyDescent="0.2">
      <c r="B143" s="24"/>
      <c r="F143" s="24"/>
    </row>
    <row r="144" spans="2:6" x14ac:dyDescent="0.2">
      <c r="B144" s="24"/>
      <c r="F144" s="24"/>
    </row>
    <row r="145" spans="2:6" x14ac:dyDescent="0.2">
      <c r="B145" s="24"/>
      <c r="F145" s="24"/>
    </row>
    <row r="146" spans="2:6" x14ac:dyDescent="0.2">
      <c r="B146" s="24"/>
      <c r="F146" s="24"/>
    </row>
    <row r="147" spans="2:6" x14ac:dyDescent="0.2">
      <c r="B147" s="24"/>
      <c r="F147" s="24"/>
    </row>
    <row r="148" spans="2:6" x14ac:dyDescent="0.2">
      <c r="B148" s="24"/>
      <c r="F148" s="24"/>
    </row>
    <row r="149" spans="2:6" x14ac:dyDescent="0.2">
      <c r="B149" s="24"/>
      <c r="F149" s="24"/>
    </row>
    <row r="150" spans="2:6" x14ac:dyDescent="0.2">
      <c r="B150" s="24"/>
      <c r="F150" s="24"/>
    </row>
    <row r="151" spans="2:6" x14ac:dyDescent="0.2">
      <c r="B151" s="24"/>
      <c r="F151" s="24"/>
    </row>
    <row r="152" spans="2:6" x14ac:dyDescent="0.2">
      <c r="B152" s="24"/>
      <c r="F152" s="24"/>
    </row>
    <row r="153" spans="2:6" x14ac:dyDescent="0.2">
      <c r="B153" s="24"/>
      <c r="F153" s="24"/>
    </row>
    <row r="154" spans="2:6" x14ac:dyDescent="0.2">
      <c r="B154" s="24"/>
      <c r="F154" s="24"/>
    </row>
    <row r="155" spans="2:6" x14ac:dyDescent="0.2">
      <c r="B155" s="24"/>
      <c r="F155" s="24"/>
    </row>
    <row r="156" spans="2:6" x14ac:dyDescent="0.2">
      <c r="B156" s="24"/>
      <c r="F156" s="24"/>
    </row>
    <row r="157" spans="2:6" x14ac:dyDescent="0.2">
      <c r="B157" s="24"/>
      <c r="F157" s="24"/>
    </row>
    <row r="158" spans="2:6" x14ac:dyDescent="0.2">
      <c r="B158" s="24"/>
      <c r="F158" s="24"/>
    </row>
    <row r="159" spans="2:6" x14ac:dyDescent="0.2">
      <c r="B159" s="24"/>
      <c r="F159" s="24"/>
    </row>
    <row r="160" spans="2:6" x14ac:dyDescent="0.2">
      <c r="B160" s="24"/>
      <c r="F160" s="24"/>
    </row>
    <row r="161" spans="2:6" x14ac:dyDescent="0.2">
      <c r="B161" s="24"/>
      <c r="F161" s="24"/>
    </row>
    <row r="162" spans="2:6" x14ac:dyDescent="0.2">
      <c r="B162" s="24"/>
      <c r="F162" s="24"/>
    </row>
    <row r="163" spans="2:6" x14ac:dyDescent="0.2">
      <c r="B163" s="24"/>
      <c r="F163" s="24"/>
    </row>
    <row r="164" spans="2:6" x14ac:dyDescent="0.2">
      <c r="B164" s="24"/>
      <c r="F164" s="24"/>
    </row>
    <row r="165" spans="2:6" x14ac:dyDescent="0.2">
      <c r="B165" s="24"/>
      <c r="F165" s="24"/>
    </row>
    <row r="166" spans="2:6" x14ac:dyDescent="0.2">
      <c r="B166" s="24"/>
      <c r="F166" s="24"/>
    </row>
    <row r="167" spans="2:6" x14ac:dyDescent="0.2">
      <c r="B167" s="24"/>
      <c r="F167" s="24"/>
    </row>
    <row r="168" spans="2:6" x14ac:dyDescent="0.2">
      <c r="B168" s="24"/>
      <c r="F168" s="24"/>
    </row>
    <row r="169" spans="2:6" x14ac:dyDescent="0.2">
      <c r="B169" s="24"/>
      <c r="F169" s="24"/>
    </row>
    <row r="170" spans="2:6" x14ac:dyDescent="0.2">
      <c r="B170" s="24"/>
      <c r="F170" s="24"/>
    </row>
    <row r="171" spans="2:6" x14ac:dyDescent="0.2">
      <c r="B171" s="24"/>
      <c r="F171" s="24"/>
    </row>
    <row r="172" spans="2:6" x14ac:dyDescent="0.2">
      <c r="B172" s="24"/>
      <c r="F172" s="24"/>
    </row>
    <row r="173" spans="2:6" x14ac:dyDescent="0.2">
      <c r="B173" s="24"/>
      <c r="F173" s="24"/>
    </row>
    <row r="174" spans="2:6" x14ac:dyDescent="0.2">
      <c r="B174" s="24"/>
      <c r="F174" s="24"/>
    </row>
    <row r="175" spans="2:6" x14ac:dyDescent="0.2">
      <c r="B175" s="24"/>
      <c r="F175" s="24"/>
    </row>
    <row r="176" spans="2:6" x14ac:dyDescent="0.2">
      <c r="B176" s="24"/>
      <c r="F176" s="24"/>
    </row>
    <row r="177" spans="2:6" x14ac:dyDescent="0.2">
      <c r="B177" s="24"/>
      <c r="F177" s="24"/>
    </row>
    <row r="178" spans="2:6" x14ac:dyDescent="0.2">
      <c r="B178" s="24"/>
      <c r="F178" s="24"/>
    </row>
    <row r="179" spans="2:6" x14ac:dyDescent="0.2">
      <c r="B179" s="24"/>
      <c r="F179" s="24"/>
    </row>
    <row r="180" spans="2:6" x14ac:dyDescent="0.2">
      <c r="B180" s="24"/>
      <c r="F180" s="24"/>
    </row>
    <row r="181" spans="2:6" x14ac:dyDescent="0.2">
      <c r="B181" s="24"/>
      <c r="F181" s="24"/>
    </row>
    <row r="182" spans="2:6" x14ac:dyDescent="0.2">
      <c r="B182" s="24"/>
      <c r="F182" s="24"/>
    </row>
    <row r="183" spans="2:6" x14ac:dyDescent="0.2">
      <c r="B183" s="24"/>
      <c r="F183" s="24"/>
    </row>
    <row r="184" spans="2:6" x14ac:dyDescent="0.2">
      <c r="B184" s="24"/>
      <c r="F184" s="24"/>
    </row>
    <row r="185" spans="2:6" x14ac:dyDescent="0.2">
      <c r="B185" s="24"/>
      <c r="F185" s="24"/>
    </row>
    <row r="186" spans="2:6" x14ac:dyDescent="0.2">
      <c r="B186" s="24"/>
      <c r="F186" s="24"/>
    </row>
    <row r="187" spans="2:6" x14ac:dyDescent="0.2">
      <c r="B187" s="24"/>
      <c r="F187" s="24"/>
    </row>
    <row r="188" spans="2:6" x14ac:dyDescent="0.2">
      <c r="B188" s="24"/>
      <c r="F188" s="24"/>
    </row>
    <row r="189" spans="2:6" x14ac:dyDescent="0.2">
      <c r="B189" s="24"/>
      <c r="F189" s="24"/>
    </row>
    <row r="190" spans="2:6" x14ac:dyDescent="0.2">
      <c r="B190" s="24"/>
      <c r="F190" s="24"/>
    </row>
    <row r="191" spans="2:6" x14ac:dyDescent="0.2">
      <c r="B191" s="24"/>
      <c r="F191" s="24"/>
    </row>
    <row r="192" spans="2:6" x14ac:dyDescent="0.2">
      <c r="B192" s="24"/>
      <c r="F192" s="24"/>
    </row>
    <row r="193" spans="2:6" x14ac:dyDescent="0.2">
      <c r="B193" s="24"/>
      <c r="F193" s="24"/>
    </row>
    <row r="194" spans="2:6" x14ac:dyDescent="0.2">
      <c r="B194" s="24"/>
      <c r="F194" s="24"/>
    </row>
    <row r="195" spans="2:6" x14ac:dyDescent="0.2">
      <c r="B195" s="24"/>
      <c r="F195" s="24"/>
    </row>
    <row r="196" spans="2:6" x14ac:dyDescent="0.2">
      <c r="B196" s="24"/>
      <c r="F196" s="24"/>
    </row>
    <row r="197" spans="2:6" x14ac:dyDescent="0.2">
      <c r="B197" s="24"/>
      <c r="F197" s="24"/>
    </row>
    <row r="198" spans="2:6" x14ac:dyDescent="0.2">
      <c r="B198" s="24"/>
      <c r="F198" s="24"/>
    </row>
    <row r="199" spans="2:6" x14ac:dyDescent="0.2">
      <c r="B199" s="24"/>
      <c r="F199" s="24"/>
    </row>
    <row r="200" spans="2:6" x14ac:dyDescent="0.2">
      <c r="B200" s="24"/>
      <c r="F200" s="24"/>
    </row>
    <row r="201" spans="2:6" x14ac:dyDescent="0.2">
      <c r="B201" s="24"/>
      <c r="F201" s="24"/>
    </row>
    <row r="202" spans="2:6" x14ac:dyDescent="0.2">
      <c r="B202" s="24"/>
      <c r="F202" s="24"/>
    </row>
    <row r="203" spans="2:6" x14ac:dyDescent="0.2">
      <c r="B203" s="24"/>
      <c r="F203" s="24"/>
    </row>
    <row r="204" spans="2:6" x14ac:dyDescent="0.2">
      <c r="B204" s="24"/>
      <c r="F204" s="24"/>
    </row>
    <row r="205" spans="2:6" x14ac:dyDescent="0.2">
      <c r="B205" s="24"/>
      <c r="F205" s="24"/>
    </row>
    <row r="206" spans="2:6" x14ac:dyDescent="0.2">
      <c r="B206" s="24"/>
      <c r="F206" s="24"/>
    </row>
    <row r="207" spans="2:6" x14ac:dyDescent="0.2">
      <c r="B207" s="24"/>
      <c r="F207" s="24"/>
    </row>
    <row r="208" spans="2:6" x14ac:dyDescent="0.2">
      <c r="B208" s="24"/>
      <c r="F208" s="24"/>
    </row>
    <row r="209" spans="2:6" x14ac:dyDescent="0.2">
      <c r="B209" s="24"/>
      <c r="F209" s="24"/>
    </row>
    <row r="210" spans="2:6" x14ac:dyDescent="0.2">
      <c r="B210" s="24"/>
      <c r="F210" s="24"/>
    </row>
    <row r="211" spans="2:6" x14ac:dyDescent="0.2">
      <c r="B211" s="24"/>
      <c r="F211" s="24"/>
    </row>
    <row r="212" spans="2:6" x14ac:dyDescent="0.2">
      <c r="B212" s="24"/>
      <c r="F212" s="24"/>
    </row>
    <row r="213" spans="2:6" x14ac:dyDescent="0.2">
      <c r="B213" s="24"/>
      <c r="F213" s="24"/>
    </row>
    <row r="214" spans="2:6" x14ac:dyDescent="0.2">
      <c r="B214" s="24"/>
      <c r="F214" s="24"/>
    </row>
    <row r="215" spans="2:6" x14ac:dyDescent="0.2">
      <c r="B215" s="24"/>
      <c r="F215" s="24"/>
    </row>
    <row r="216" spans="2:6" x14ac:dyDescent="0.2">
      <c r="B216" s="24"/>
      <c r="F216" s="24"/>
    </row>
    <row r="217" spans="2:6" x14ac:dyDescent="0.2">
      <c r="B217" s="24"/>
      <c r="F217" s="24"/>
    </row>
    <row r="218" spans="2:6" x14ac:dyDescent="0.2">
      <c r="B218" s="24"/>
      <c r="F218" s="24"/>
    </row>
    <row r="219" spans="2:6" x14ac:dyDescent="0.2">
      <c r="B219" s="24"/>
      <c r="F219" s="24"/>
    </row>
    <row r="220" spans="2:6" x14ac:dyDescent="0.2">
      <c r="B220" s="24"/>
      <c r="F220" s="24"/>
    </row>
    <row r="221" spans="2:6" x14ac:dyDescent="0.2">
      <c r="B221" s="24"/>
      <c r="F221" s="24"/>
    </row>
    <row r="222" spans="2:6" x14ac:dyDescent="0.2">
      <c r="B222" s="24"/>
      <c r="F222" s="24"/>
    </row>
    <row r="223" spans="2:6" x14ac:dyDescent="0.2">
      <c r="B223" s="24"/>
      <c r="F223" s="24"/>
    </row>
    <row r="224" spans="2:6" x14ac:dyDescent="0.2">
      <c r="B224" s="24"/>
      <c r="F224" s="24"/>
    </row>
    <row r="225" spans="2:6" x14ac:dyDescent="0.2">
      <c r="B225" s="24"/>
      <c r="F225" s="24"/>
    </row>
    <row r="226" spans="2:6" x14ac:dyDescent="0.2">
      <c r="B226" s="24"/>
      <c r="F226" s="24"/>
    </row>
    <row r="227" spans="2:6" x14ac:dyDescent="0.2">
      <c r="B227" s="24"/>
      <c r="F227" s="24"/>
    </row>
    <row r="228" spans="2:6" x14ac:dyDescent="0.2">
      <c r="B228" s="24"/>
      <c r="F228" s="24"/>
    </row>
    <row r="229" spans="2:6" x14ac:dyDescent="0.2">
      <c r="B229" s="24"/>
      <c r="F229" s="24"/>
    </row>
    <row r="230" spans="2:6" x14ac:dyDescent="0.2">
      <c r="B230" s="24"/>
      <c r="F230" s="24"/>
    </row>
    <row r="231" spans="2:6" x14ac:dyDescent="0.2">
      <c r="B231" s="24"/>
      <c r="F231" s="24"/>
    </row>
    <row r="232" spans="2:6" x14ac:dyDescent="0.2">
      <c r="B232" s="24"/>
      <c r="F232" s="24"/>
    </row>
    <row r="233" spans="2:6" x14ac:dyDescent="0.2">
      <c r="B233" s="24"/>
      <c r="F233" s="24"/>
    </row>
    <row r="234" spans="2:6" x14ac:dyDescent="0.2">
      <c r="B234" s="24"/>
      <c r="F234" s="24"/>
    </row>
    <row r="235" spans="2:6" x14ac:dyDescent="0.2">
      <c r="B235" s="24"/>
      <c r="F235" s="24"/>
    </row>
    <row r="236" spans="2:6" x14ac:dyDescent="0.2">
      <c r="B236" s="24"/>
      <c r="F236" s="24"/>
    </row>
    <row r="237" spans="2:6" x14ac:dyDescent="0.2">
      <c r="B237" s="24"/>
      <c r="F237" s="24"/>
    </row>
    <row r="238" spans="2:6" x14ac:dyDescent="0.2">
      <c r="B238" s="24"/>
      <c r="F238" s="24"/>
    </row>
    <row r="239" spans="2:6" x14ac:dyDescent="0.2">
      <c r="B239" s="24"/>
      <c r="F239" s="24"/>
    </row>
    <row r="240" spans="2:6" x14ac:dyDescent="0.2">
      <c r="B240" s="24"/>
      <c r="F240" s="24"/>
    </row>
    <row r="241" spans="2:6" x14ac:dyDescent="0.2">
      <c r="B241" s="24"/>
      <c r="F241" s="24"/>
    </row>
    <row r="242" spans="2:6" x14ac:dyDescent="0.2">
      <c r="B242" s="24"/>
      <c r="F242" s="24"/>
    </row>
    <row r="243" spans="2:6" x14ac:dyDescent="0.2">
      <c r="B243" s="24"/>
      <c r="F243" s="24"/>
    </row>
    <row r="244" spans="2:6" x14ac:dyDescent="0.2">
      <c r="B244" s="24"/>
      <c r="F244" s="24"/>
    </row>
    <row r="245" spans="2:6" x14ac:dyDescent="0.2">
      <c r="B245" s="24"/>
      <c r="F245" s="24"/>
    </row>
    <row r="246" spans="2:6" x14ac:dyDescent="0.2">
      <c r="B246" s="24"/>
      <c r="F246" s="24"/>
    </row>
    <row r="247" spans="2:6" x14ac:dyDescent="0.2">
      <c r="B247" s="24"/>
      <c r="F247" s="24"/>
    </row>
    <row r="248" spans="2:6" x14ac:dyDescent="0.2">
      <c r="B248" s="24"/>
      <c r="F248" s="24"/>
    </row>
    <row r="249" spans="2:6" x14ac:dyDescent="0.2">
      <c r="B249" s="24"/>
      <c r="F249" s="24"/>
    </row>
    <row r="250" spans="2:6" x14ac:dyDescent="0.2">
      <c r="B250" s="24"/>
      <c r="F250" s="24"/>
    </row>
    <row r="251" spans="2:6" x14ac:dyDescent="0.2">
      <c r="B251" s="24"/>
      <c r="F251" s="24"/>
    </row>
    <row r="252" spans="2:6" x14ac:dyDescent="0.2">
      <c r="B252" s="24"/>
      <c r="F252" s="24"/>
    </row>
    <row r="253" spans="2:6" x14ac:dyDescent="0.2">
      <c r="B253" s="24"/>
      <c r="F253" s="24"/>
    </row>
    <row r="254" spans="2:6" x14ac:dyDescent="0.2">
      <c r="B254" s="24"/>
      <c r="F254" s="24"/>
    </row>
    <row r="255" spans="2:6" x14ac:dyDescent="0.2">
      <c r="B255" s="24"/>
      <c r="F255" s="24"/>
    </row>
    <row r="256" spans="2:6" x14ac:dyDescent="0.2">
      <c r="B256" s="24"/>
      <c r="F256" s="24"/>
    </row>
    <row r="257" spans="2:6" x14ac:dyDescent="0.2">
      <c r="B257" s="24"/>
      <c r="F257" s="24"/>
    </row>
    <row r="258" spans="2:6" x14ac:dyDescent="0.2">
      <c r="B258" s="24"/>
      <c r="F258" s="24"/>
    </row>
    <row r="259" spans="2:6" x14ac:dyDescent="0.2">
      <c r="B259" s="24"/>
      <c r="F259" s="24"/>
    </row>
    <row r="260" spans="2:6" x14ac:dyDescent="0.2">
      <c r="B260" s="24"/>
      <c r="F260" s="24"/>
    </row>
    <row r="261" spans="2:6" x14ac:dyDescent="0.2">
      <c r="B261" s="24"/>
      <c r="F261" s="24"/>
    </row>
    <row r="262" spans="2:6" x14ac:dyDescent="0.2">
      <c r="B262" s="24"/>
      <c r="F262" s="24"/>
    </row>
    <row r="263" spans="2:6" x14ac:dyDescent="0.2">
      <c r="B263" s="24"/>
      <c r="F263" s="24"/>
    </row>
    <row r="264" spans="2:6" x14ac:dyDescent="0.2">
      <c r="B264" s="24"/>
      <c r="F264" s="24"/>
    </row>
    <row r="265" spans="2:6" x14ac:dyDescent="0.2">
      <c r="B265" s="24"/>
      <c r="F265" s="24"/>
    </row>
    <row r="266" spans="2:6" x14ac:dyDescent="0.2">
      <c r="B266" s="24"/>
      <c r="F266" s="24"/>
    </row>
    <row r="267" spans="2:6" x14ac:dyDescent="0.2">
      <c r="B267" s="24"/>
      <c r="F267" s="24"/>
    </row>
    <row r="268" spans="2:6" x14ac:dyDescent="0.2">
      <c r="B268" s="24"/>
      <c r="F268" s="24"/>
    </row>
    <row r="269" spans="2:6" x14ac:dyDescent="0.2">
      <c r="B269" s="24"/>
      <c r="F269" s="24"/>
    </row>
    <row r="270" spans="2:6" x14ac:dyDescent="0.2">
      <c r="B270" s="24"/>
      <c r="F270" s="24"/>
    </row>
    <row r="271" spans="2:6" x14ac:dyDescent="0.2">
      <c r="B271" s="24"/>
      <c r="F271" s="24"/>
    </row>
    <row r="272" spans="2:6" x14ac:dyDescent="0.2">
      <c r="B272" s="24"/>
      <c r="F272" s="24"/>
    </row>
    <row r="273" spans="2:6" x14ac:dyDescent="0.2">
      <c r="B273" s="24"/>
      <c r="F273" s="24"/>
    </row>
    <row r="274" spans="2:6" x14ac:dyDescent="0.2">
      <c r="B274" s="24"/>
      <c r="F274" s="24"/>
    </row>
    <row r="275" spans="2:6" x14ac:dyDescent="0.2">
      <c r="B275" s="24"/>
      <c r="F275" s="24"/>
    </row>
    <row r="276" spans="2:6" x14ac:dyDescent="0.2">
      <c r="B276" s="24"/>
      <c r="F276" s="24"/>
    </row>
    <row r="277" spans="2:6" x14ac:dyDescent="0.2">
      <c r="B277" s="24"/>
      <c r="F277" s="24"/>
    </row>
    <row r="278" spans="2:6" x14ac:dyDescent="0.2">
      <c r="B278" s="24"/>
      <c r="F278" s="24"/>
    </row>
    <row r="279" spans="2:6" x14ac:dyDescent="0.2">
      <c r="B279" s="24"/>
      <c r="F279" s="24"/>
    </row>
    <row r="280" spans="2:6" x14ac:dyDescent="0.2">
      <c r="B280" s="24"/>
      <c r="F280" s="24"/>
    </row>
    <row r="281" spans="2:6" x14ac:dyDescent="0.2">
      <c r="B281" s="24"/>
      <c r="F281" s="24"/>
    </row>
    <row r="282" spans="2:6" x14ac:dyDescent="0.2">
      <c r="B282" s="24"/>
      <c r="F282" s="24"/>
    </row>
    <row r="283" spans="2:6" x14ac:dyDescent="0.2">
      <c r="B283" s="24"/>
      <c r="F283" s="24"/>
    </row>
    <row r="284" spans="2:6" x14ac:dyDescent="0.2">
      <c r="B284" s="24"/>
      <c r="F284" s="24"/>
    </row>
    <row r="285" spans="2:6" x14ac:dyDescent="0.2">
      <c r="B285" s="24"/>
      <c r="F285" s="24"/>
    </row>
    <row r="286" spans="2:6" x14ac:dyDescent="0.2">
      <c r="B286" s="24"/>
      <c r="F286" s="24"/>
    </row>
    <row r="287" spans="2:6" x14ac:dyDescent="0.2">
      <c r="B287" s="24"/>
      <c r="F287" s="24"/>
    </row>
    <row r="288" spans="2:6" x14ac:dyDescent="0.2">
      <c r="B288" s="24"/>
      <c r="F288" s="24"/>
    </row>
    <row r="289" spans="2:6" x14ac:dyDescent="0.2">
      <c r="B289" s="24"/>
      <c r="F289" s="24"/>
    </row>
    <row r="290" spans="2:6" x14ac:dyDescent="0.2">
      <c r="B290" s="24"/>
      <c r="F290" s="24"/>
    </row>
    <row r="291" spans="2:6" x14ac:dyDescent="0.2">
      <c r="B291" s="24"/>
      <c r="F291" s="24"/>
    </row>
    <row r="292" spans="2:6" x14ac:dyDescent="0.2">
      <c r="B292" s="24"/>
      <c r="F292" s="24"/>
    </row>
    <row r="293" spans="2:6" x14ac:dyDescent="0.2">
      <c r="B293" s="24"/>
      <c r="F293" s="24"/>
    </row>
    <row r="294" spans="2:6" x14ac:dyDescent="0.2">
      <c r="B294" s="24"/>
      <c r="F294" s="24"/>
    </row>
    <row r="295" spans="2:6" x14ac:dyDescent="0.2">
      <c r="B295" s="24"/>
      <c r="F295" s="24"/>
    </row>
    <row r="296" spans="2:6" x14ac:dyDescent="0.2">
      <c r="B296" s="24"/>
      <c r="F296" s="24"/>
    </row>
    <row r="297" spans="2:6" x14ac:dyDescent="0.2">
      <c r="B297" s="24"/>
      <c r="F297" s="24"/>
    </row>
    <row r="298" spans="2:6" x14ac:dyDescent="0.2">
      <c r="B298" s="24"/>
      <c r="F298" s="24"/>
    </row>
    <row r="299" spans="2:6" x14ac:dyDescent="0.2">
      <c r="B299" s="24"/>
      <c r="F299" s="24"/>
    </row>
    <row r="300" spans="2:6" x14ac:dyDescent="0.2">
      <c r="B300" s="24"/>
      <c r="F300" s="24"/>
    </row>
    <row r="301" spans="2:6" x14ac:dyDescent="0.2">
      <c r="B301" s="24"/>
      <c r="F301" s="24"/>
    </row>
    <row r="302" spans="2:6" x14ac:dyDescent="0.2">
      <c r="B302" s="24"/>
      <c r="F302" s="24"/>
    </row>
    <row r="303" spans="2:6" x14ac:dyDescent="0.2">
      <c r="B303" s="24"/>
      <c r="F303" s="24"/>
    </row>
    <row r="304" spans="2:6" x14ac:dyDescent="0.2">
      <c r="B304" s="24"/>
      <c r="F304" s="24"/>
    </row>
    <row r="305" spans="2:6" x14ac:dyDescent="0.2">
      <c r="B305" s="24"/>
      <c r="F305" s="24"/>
    </row>
    <row r="306" spans="2:6" x14ac:dyDescent="0.2">
      <c r="B306" s="24"/>
      <c r="F306" s="24"/>
    </row>
    <row r="307" spans="2:6" x14ac:dyDescent="0.2">
      <c r="B307" s="24"/>
      <c r="F307" s="24"/>
    </row>
    <row r="308" spans="2:6" x14ac:dyDescent="0.2">
      <c r="B308" s="24"/>
      <c r="F308" s="24"/>
    </row>
    <row r="309" spans="2:6" x14ac:dyDescent="0.2">
      <c r="B309" s="24"/>
      <c r="F309" s="24"/>
    </row>
    <row r="310" spans="2:6" x14ac:dyDescent="0.2">
      <c r="B310" s="24"/>
      <c r="F310" s="24"/>
    </row>
    <row r="311" spans="2:6" x14ac:dyDescent="0.2">
      <c r="B311" s="24"/>
      <c r="F311" s="24"/>
    </row>
    <row r="312" spans="2:6" x14ac:dyDescent="0.2">
      <c r="B312" s="24"/>
      <c r="F312" s="24"/>
    </row>
    <row r="313" spans="2:6" x14ac:dyDescent="0.2">
      <c r="B313" s="24"/>
      <c r="F313" s="24"/>
    </row>
    <row r="314" spans="2:6" x14ac:dyDescent="0.2">
      <c r="B314" s="24"/>
      <c r="F314" s="24"/>
    </row>
    <row r="315" spans="2:6" x14ac:dyDescent="0.2">
      <c r="B315" s="24"/>
      <c r="F315" s="24"/>
    </row>
    <row r="316" spans="2:6" x14ac:dyDescent="0.2">
      <c r="B316" s="24"/>
      <c r="F316" s="24"/>
    </row>
    <row r="317" spans="2:6" x14ac:dyDescent="0.2">
      <c r="B317" s="24"/>
      <c r="F317" s="24"/>
    </row>
    <row r="318" spans="2:6" x14ac:dyDescent="0.2">
      <c r="B318" s="24"/>
      <c r="F318" s="24"/>
    </row>
    <row r="319" spans="2:6" x14ac:dyDescent="0.2">
      <c r="B319" s="24"/>
      <c r="F319" s="24"/>
    </row>
    <row r="320" spans="2:6" x14ac:dyDescent="0.2">
      <c r="B320" s="24"/>
      <c r="F320" s="24"/>
    </row>
    <row r="321" spans="2:6" x14ac:dyDescent="0.2">
      <c r="B321" s="24"/>
      <c r="F321" s="24"/>
    </row>
    <row r="322" spans="2:6" x14ac:dyDescent="0.2">
      <c r="B322" s="24"/>
      <c r="F322" s="24"/>
    </row>
    <row r="323" spans="2:6" x14ac:dyDescent="0.2">
      <c r="B323" s="24"/>
      <c r="F323" s="24"/>
    </row>
    <row r="324" spans="2:6" x14ac:dyDescent="0.2">
      <c r="B324" s="24"/>
      <c r="F324" s="24"/>
    </row>
    <row r="325" spans="2:6" x14ac:dyDescent="0.2">
      <c r="B325" s="24"/>
      <c r="F325" s="24"/>
    </row>
    <row r="326" spans="2:6" x14ac:dyDescent="0.2">
      <c r="B326" s="24"/>
      <c r="F326" s="24"/>
    </row>
    <row r="327" spans="2:6" x14ac:dyDescent="0.2">
      <c r="B327" s="24"/>
      <c r="F327" s="24"/>
    </row>
    <row r="328" spans="2:6" x14ac:dyDescent="0.2">
      <c r="B328" s="24"/>
      <c r="F328" s="24"/>
    </row>
    <row r="329" spans="2:6" x14ac:dyDescent="0.2">
      <c r="B329" s="24"/>
      <c r="F329" s="24"/>
    </row>
    <row r="330" spans="2:6" x14ac:dyDescent="0.2">
      <c r="B330" s="24"/>
      <c r="F330" s="24"/>
    </row>
    <row r="331" spans="2:6" x14ac:dyDescent="0.2">
      <c r="B331" s="24"/>
      <c r="F331" s="24"/>
    </row>
    <row r="332" spans="2:6" x14ac:dyDescent="0.2">
      <c r="B332" s="24"/>
      <c r="F332" s="24"/>
    </row>
    <row r="333" spans="2:6" x14ac:dyDescent="0.2">
      <c r="B333" s="24"/>
      <c r="F333" s="24"/>
    </row>
    <row r="334" spans="2:6" x14ac:dyDescent="0.2">
      <c r="B334" s="24"/>
      <c r="F334" s="24"/>
    </row>
    <row r="335" spans="2:6" x14ac:dyDescent="0.2">
      <c r="B335" s="24"/>
      <c r="F335" s="24"/>
    </row>
    <row r="336" spans="2:6" x14ac:dyDescent="0.2">
      <c r="B336" s="24"/>
      <c r="F336" s="24"/>
    </row>
    <row r="337" spans="2:6" x14ac:dyDescent="0.2">
      <c r="B337" s="24"/>
      <c r="F337" s="24"/>
    </row>
    <row r="338" spans="2:6" x14ac:dyDescent="0.2">
      <c r="B338" s="24"/>
      <c r="F338" s="24"/>
    </row>
    <row r="339" spans="2:6" x14ac:dyDescent="0.2">
      <c r="B339" s="24"/>
      <c r="F339" s="24"/>
    </row>
    <row r="340" spans="2:6" x14ac:dyDescent="0.2">
      <c r="B340" s="24"/>
      <c r="F340" s="24"/>
    </row>
    <row r="341" spans="2:6" x14ac:dyDescent="0.2">
      <c r="B341" s="24"/>
      <c r="F341" s="24"/>
    </row>
    <row r="342" spans="2:6" x14ac:dyDescent="0.2">
      <c r="B342" s="24"/>
      <c r="F342" s="24"/>
    </row>
    <row r="343" spans="2:6" x14ac:dyDescent="0.2">
      <c r="B343" s="24"/>
      <c r="F343" s="24"/>
    </row>
    <row r="344" spans="2:6" x14ac:dyDescent="0.2">
      <c r="B344" s="24"/>
      <c r="F344" s="24"/>
    </row>
    <row r="345" spans="2:6" x14ac:dyDescent="0.2">
      <c r="B345" s="24"/>
      <c r="F345" s="24"/>
    </row>
    <row r="346" spans="2:6" x14ac:dyDescent="0.2">
      <c r="B346" s="24"/>
      <c r="F346" s="24"/>
    </row>
    <row r="347" spans="2:6" x14ac:dyDescent="0.2">
      <c r="B347" s="24"/>
      <c r="F347" s="24"/>
    </row>
    <row r="348" spans="2:6" x14ac:dyDescent="0.2">
      <c r="B348" s="24"/>
      <c r="F348" s="24"/>
    </row>
    <row r="349" spans="2:6" x14ac:dyDescent="0.2">
      <c r="B349" s="24"/>
      <c r="F349" s="24"/>
    </row>
    <row r="350" spans="2:6" x14ac:dyDescent="0.2">
      <c r="B350" s="24"/>
      <c r="F350" s="24"/>
    </row>
    <row r="351" spans="2:6" x14ac:dyDescent="0.2">
      <c r="B351" s="24"/>
      <c r="F351" s="24"/>
    </row>
    <row r="352" spans="2:6" x14ac:dyDescent="0.2">
      <c r="B352" s="24"/>
      <c r="F352" s="24"/>
    </row>
    <row r="353" spans="2:6" x14ac:dyDescent="0.2">
      <c r="B353" s="24"/>
      <c r="F353" s="24"/>
    </row>
    <row r="354" spans="2:6" x14ac:dyDescent="0.2">
      <c r="B354" s="24"/>
      <c r="F354" s="24"/>
    </row>
    <row r="355" spans="2:6" x14ac:dyDescent="0.2">
      <c r="B355" s="24"/>
      <c r="F355" s="24"/>
    </row>
    <row r="356" spans="2:6" x14ac:dyDescent="0.2">
      <c r="B356" s="24"/>
      <c r="F356" s="24"/>
    </row>
    <row r="357" spans="2:6" x14ac:dyDescent="0.2">
      <c r="B357" s="24"/>
      <c r="F357" s="24"/>
    </row>
    <row r="358" spans="2:6" x14ac:dyDescent="0.2">
      <c r="B358" s="24"/>
      <c r="F358" s="24"/>
    </row>
    <row r="359" spans="2:6" x14ac:dyDescent="0.2">
      <c r="B359" s="24"/>
      <c r="F359" s="24"/>
    </row>
    <row r="360" spans="2:6" x14ac:dyDescent="0.2">
      <c r="B360" s="24"/>
      <c r="F360" s="24"/>
    </row>
    <row r="361" spans="2:6" x14ac:dyDescent="0.2">
      <c r="B361" s="24"/>
      <c r="F361" s="24"/>
    </row>
    <row r="362" spans="2:6" x14ac:dyDescent="0.2">
      <c r="B362" s="24"/>
      <c r="F362" s="24"/>
    </row>
    <row r="363" spans="2:6" x14ac:dyDescent="0.2">
      <c r="B363" s="24"/>
      <c r="F363" s="24"/>
    </row>
    <row r="364" spans="2:6" x14ac:dyDescent="0.2">
      <c r="B364" s="24"/>
      <c r="F364" s="24"/>
    </row>
    <row r="365" spans="2:6" x14ac:dyDescent="0.2">
      <c r="B365" s="24"/>
      <c r="F365" s="24"/>
    </row>
    <row r="366" spans="2:6" x14ac:dyDescent="0.2">
      <c r="B366" s="24"/>
      <c r="F366" s="24"/>
    </row>
    <row r="367" spans="2:6" x14ac:dyDescent="0.2">
      <c r="B367" s="24"/>
      <c r="F367" s="24"/>
    </row>
    <row r="368" spans="2:6" x14ac:dyDescent="0.2">
      <c r="B368" s="24"/>
      <c r="F368" s="24"/>
    </row>
    <row r="369" spans="2:6" x14ac:dyDescent="0.2">
      <c r="B369" s="24"/>
      <c r="F369" s="24"/>
    </row>
    <row r="370" spans="2:6" x14ac:dyDescent="0.2">
      <c r="B370" s="24"/>
      <c r="F370" s="24"/>
    </row>
    <row r="371" spans="2:6" x14ac:dyDescent="0.2">
      <c r="B371" s="24"/>
      <c r="F371" s="24"/>
    </row>
    <row r="372" spans="2:6" x14ac:dyDescent="0.2">
      <c r="B372" s="24"/>
      <c r="F372" s="24"/>
    </row>
    <row r="373" spans="2:6" x14ac:dyDescent="0.2">
      <c r="B373" s="24"/>
      <c r="F373" s="24"/>
    </row>
    <row r="374" spans="2:6" x14ac:dyDescent="0.2">
      <c r="B374" s="24"/>
      <c r="F374" s="24"/>
    </row>
    <row r="375" spans="2:6" x14ac:dyDescent="0.2">
      <c r="B375" s="24"/>
      <c r="F375" s="24"/>
    </row>
    <row r="376" spans="2:6" x14ac:dyDescent="0.2">
      <c r="B376" s="24"/>
      <c r="F376" s="24"/>
    </row>
    <row r="377" spans="2:6" x14ac:dyDescent="0.2">
      <c r="B377" s="24"/>
      <c r="F377" s="24"/>
    </row>
    <row r="378" spans="2:6" x14ac:dyDescent="0.2">
      <c r="B378" s="24"/>
      <c r="F378" s="24"/>
    </row>
    <row r="379" spans="2:6" x14ac:dyDescent="0.2">
      <c r="B379" s="24"/>
      <c r="F379" s="24"/>
    </row>
    <row r="380" spans="2:6" x14ac:dyDescent="0.2">
      <c r="B380" s="24"/>
      <c r="F380" s="24"/>
    </row>
    <row r="381" spans="2:6" x14ac:dyDescent="0.2">
      <c r="B381" s="24"/>
      <c r="F381" s="24"/>
    </row>
    <row r="382" spans="2:6" x14ac:dyDescent="0.2">
      <c r="B382" s="24"/>
      <c r="F382" s="24"/>
    </row>
    <row r="383" spans="2:6" x14ac:dyDescent="0.2">
      <c r="B383" s="24"/>
      <c r="F383" s="24"/>
    </row>
    <row r="384" spans="2:6" x14ac:dyDescent="0.2">
      <c r="B384" s="24"/>
      <c r="F384" s="24"/>
    </row>
    <row r="385" spans="2:6" x14ac:dyDescent="0.2">
      <c r="B385" s="24"/>
      <c r="F385" s="24"/>
    </row>
    <row r="386" spans="2:6" x14ac:dyDescent="0.2">
      <c r="B386" s="24"/>
      <c r="F386" s="24"/>
    </row>
    <row r="387" spans="2:6" x14ac:dyDescent="0.2">
      <c r="B387" s="24"/>
      <c r="F387" s="24"/>
    </row>
    <row r="388" spans="2:6" x14ac:dyDescent="0.2">
      <c r="B388" s="24"/>
      <c r="F388" s="24"/>
    </row>
    <row r="389" spans="2:6" x14ac:dyDescent="0.2">
      <c r="B389" s="24"/>
      <c r="F389" s="24"/>
    </row>
    <row r="390" spans="2:6" x14ac:dyDescent="0.2">
      <c r="B390" s="24"/>
      <c r="F390" s="24"/>
    </row>
    <row r="391" spans="2:6" x14ac:dyDescent="0.2">
      <c r="B391" s="24"/>
      <c r="F391" s="24"/>
    </row>
    <row r="392" spans="2:6" x14ac:dyDescent="0.2">
      <c r="B392" s="24"/>
      <c r="F392" s="24"/>
    </row>
    <row r="393" spans="2:6" x14ac:dyDescent="0.2">
      <c r="B393" s="24"/>
      <c r="F393" s="24"/>
    </row>
    <row r="394" spans="2:6" x14ac:dyDescent="0.2">
      <c r="B394" s="24"/>
      <c r="F394" s="24"/>
    </row>
    <row r="395" spans="2:6" x14ac:dyDescent="0.2">
      <c r="B395" s="24"/>
      <c r="F395" s="24"/>
    </row>
    <row r="396" spans="2:6" x14ac:dyDescent="0.2">
      <c r="B396" s="24"/>
      <c r="F396" s="24"/>
    </row>
    <row r="397" spans="2:6" x14ac:dyDescent="0.2">
      <c r="B397" s="24"/>
      <c r="F397" s="24"/>
    </row>
    <row r="398" spans="2:6" x14ac:dyDescent="0.2">
      <c r="B398" s="24"/>
      <c r="F398" s="24"/>
    </row>
    <row r="399" spans="2:6" x14ac:dyDescent="0.2">
      <c r="B399" s="24"/>
      <c r="F399" s="24"/>
    </row>
    <row r="400" spans="2:6" x14ac:dyDescent="0.2">
      <c r="B400" s="24"/>
      <c r="F400" s="24"/>
    </row>
    <row r="401" spans="2:6" x14ac:dyDescent="0.2">
      <c r="B401" s="24"/>
      <c r="F401" s="24"/>
    </row>
    <row r="402" spans="2:6" x14ac:dyDescent="0.2">
      <c r="B402" s="24"/>
      <c r="F402" s="24"/>
    </row>
    <row r="403" spans="2:6" x14ac:dyDescent="0.2">
      <c r="B403" s="24"/>
      <c r="F403" s="24"/>
    </row>
    <row r="404" spans="2:6" x14ac:dyDescent="0.2">
      <c r="B404" s="24"/>
      <c r="F404" s="24"/>
    </row>
    <row r="405" spans="2:6" x14ac:dyDescent="0.2">
      <c r="B405" s="24"/>
      <c r="F405" s="24"/>
    </row>
    <row r="406" spans="2:6" x14ac:dyDescent="0.2">
      <c r="B406" s="24"/>
      <c r="F406" s="24"/>
    </row>
    <row r="407" spans="2:6" x14ac:dyDescent="0.2">
      <c r="B407" s="24"/>
      <c r="F407" s="24"/>
    </row>
    <row r="408" spans="2:6" x14ac:dyDescent="0.2">
      <c r="B408" s="24"/>
      <c r="F408" s="24"/>
    </row>
    <row r="409" spans="2:6" x14ac:dyDescent="0.2">
      <c r="B409" s="24"/>
      <c r="F409" s="24"/>
    </row>
    <row r="410" spans="2:6" x14ac:dyDescent="0.2">
      <c r="B410" s="24"/>
      <c r="F410" s="24"/>
    </row>
    <row r="411" spans="2:6" x14ac:dyDescent="0.2">
      <c r="B411" s="24"/>
      <c r="F411" s="24"/>
    </row>
    <row r="412" spans="2:6" x14ac:dyDescent="0.2">
      <c r="B412" s="24"/>
      <c r="F412" s="24"/>
    </row>
    <row r="413" spans="2:6" x14ac:dyDescent="0.2">
      <c r="B413" s="24"/>
      <c r="F413" s="24"/>
    </row>
    <row r="414" spans="2:6" x14ac:dyDescent="0.2">
      <c r="B414" s="24"/>
      <c r="F414" s="24"/>
    </row>
    <row r="415" spans="2:6" x14ac:dyDescent="0.2">
      <c r="B415" s="24"/>
      <c r="F415" s="24"/>
    </row>
    <row r="416" spans="2:6" x14ac:dyDescent="0.2">
      <c r="B416" s="24"/>
      <c r="F416" s="24"/>
    </row>
    <row r="417" spans="2:6" x14ac:dyDescent="0.2">
      <c r="B417" s="24"/>
      <c r="F417" s="24"/>
    </row>
    <row r="418" spans="2:6" x14ac:dyDescent="0.2">
      <c r="B418" s="24"/>
      <c r="F418" s="24"/>
    </row>
    <row r="419" spans="2:6" x14ac:dyDescent="0.2">
      <c r="B419" s="24"/>
      <c r="F419" s="24"/>
    </row>
    <row r="420" spans="2:6" x14ac:dyDescent="0.2">
      <c r="B420" s="24"/>
      <c r="F420" s="24"/>
    </row>
    <row r="421" spans="2:6" x14ac:dyDescent="0.2">
      <c r="B421" s="24"/>
      <c r="F421" s="24"/>
    </row>
    <row r="422" spans="2:6" x14ac:dyDescent="0.2">
      <c r="B422" s="24"/>
      <c r="F422" s="24"/>
    </row>
    <row r="423" spans="2:6" x14ac:dyDescent="0.2">
      <c r="B423" s="24"/>
      <c r="F423" s="24"/>
    </row>
    <row r="424" spans="2:6" x14ac:dyDescent="0.2">
      <c r="B424" s="24"/>
      <c r="F424" s="24"/>
    </row>
    <row r="425" spans="2:6" x14ac:dyDescent="0.2">
      <c r="B425" s="24"/>
      <c r="F425" s="24"/>
    </row>
    <row r="426" spans="2:6" x14ac:dyDescent="0.2">
      <c r="B426" s="24"/>
      <c r="F426" s="24"/>
    </row>
    <row r="427" spans="2:6" x14ac:dyDescent="0.2">
      <c r="B427" s="24"/>
      <c r="F427" s="24"/>
    </row>
    <row r="428" spans="2:6" x14ac:dyDescent="0.2">
      <c r="B428" s="24"/>
      <c r="F428" s="24"/>
    </row>
    <row r="429" spans="2:6" x14ac:dyDescent="0.2">
      <c r="B429" s="24"/>
      <c r="F429" s="24"/>
    </row>
    <row r="430" spans="2:6" x14ac:dyDescent="0.2">
      <c r="B430" s="24"/>
      <c r="F430" s="24"/>
    </row>
    <row r="431" spans="2:6" x14ac:dyDescent="0.2">
      <c r="B431" s="24"/>
      <c r="F431" s="24"/>
    </row>
    <row r="432" spans="2:6" x14ac:dyDescent="0.2">
      <c r="B432" s="24"/>
      <c r="F432" s="24"/>
    </row>
    <row r="433" spans="2:6" x14ac:dyDescent="0.2">
      <c r="B433" s="24"/>
      <c r="F433" s="24"/>
    </row>
    <row r="434" spans="2:6" x14ac:dyDescent="0.2">
      <c r="B434" s="24"/>
      <c r="F434" s="24"/>
    </row>
    <row r="435" spans="2:6" x14ac:dyDescent="0.2">
      <c r="B435" s="24"/>
      <c r="F435" s="24"/>
    </row>
    <row r="436" spans="2:6" x14ac:dyDescent="0.2">
      <c r="B436" s="24"/>
      <c r="F436" s="24"/>
    </row>
    <row r="437" spans="2:6" x14ac:dyDescent="0.2">
      <c r="B437" s="24"/>
      <c r="F437" s="24"/>
    </row>
    <row r="438" spans="2:6" x14ac:dyDescent="0.2">
      <c r="B438" s="24"/>
      <c r="F438" s="24"/>
    </row>
    <row r="439" spans="2:6" x14ac:dyDescent="0.2">
      <c r="B439" s="24"/>
      <c r="F439" s="24"/>
    </row>
    <row r="440" spans="2:6" x14ac:dyDescent="0.2">
      <c r="B440" s="24"/>
      <c r="F440" s="24"/>
    </row>
    <row r="441" spans="2:6" x14ac:dyDescent="0.2">
      <c r="B441" s="24"/>
      <c r="F441" s="24"/>
    </row>
    <row r="442" spans="2:6" x14ac:dyDescent="0.2">
      <c r="B442" s="24"/>
      <c r="F442" s="24"/>
    </row>
    <row r="443" spans="2:6" x14ac:dyDescent="0.2">
      <c r="B443" s="24"/>
      <c r="F443" s="24"/>
    </row>
    <row r="444" spans="2:6" x14ac:dyDescent="0.2">
      <c r="B444" s="24"/>
      <c r="F444" s="24"/>
    </row>
    <row r="445" spans="2:6" x14ac:dyDescent="0.2">
      <c r="B445" s="24"/>
      <c r="F445" s="24"/>
    </row>
    <row r="446" spans="2:6" x14ac:dyDescent="0.2">
      <c r="B446" s="24"/>
      <c r="F446" s="24"/>
    </row>
    <row r="447" spans="2:6" x14ac:dyDescent="0.2">
      <c r="B447" s="24"/>
      <c r="F447" s="24"/>
    </row>
    <row r="448" spans="2:6" x14ac:dyDescent="0.2">
      <c r="B448" s="24"/>
      <c r="F448" s="24"/>
    </row>
    <row r="449" spans="2:6" x14ac:dyDescent="0.2">
      <c r="B449" s="24"/>
      <c r="F449" s="24"/>
    </row>
    <row r="450" spans="2:6" x14ac:dyDescent="0.2">
      <c r="B450" s="24"/>
      <c r="F450" s="24"/>
    </row>
    <row r="451" spans="2:6" x14ac:dyDescent="0.2">
      <c r="B451" s="24"/>
      <c r="F451" s="24"/>
    </row>
    <row r="452" spans="2:6" x14ac:dyDescent="0.2">
      <c r="B452" s="24"/>
      <c r="F452" s="24"/>
    </row>
    <row r="453" spans="2:6" x14ac:dyDescent="0.2">
      <c r="B453" s="24"/>
      <c r="F453" s="24"/>
    </row>
    <row r="454" spans="2:6" x14ac:dyDescent="0.2">
      <c r="B454" s="24"/>
      <c r="F454" s="24"/>
    </row>
    <row r="455" spans="2:6" x14ac:dyDescent="0.2">
      <c r="B455" s="24"/>
      <c r="F455" s="24"/>
    </row>
    <row r="456" spans="2:6" x14ac:dyDescent="0.2">
      <c r="B456" s="24"/>
      <c r="F456" s="24"/>
    </row>
    <row r="457" spans="2:6" x14ac:dyDescent="0.2">
      <c r="B457" s="24"/>
      <c r="F457" s="24"/>
    </row>
    <row r="458" spans="2:6" x14ac:dyDescent="0.2">
      <c r="B458" s="24"/>
      <c r="F458" s="24"/>
    </row>
    <row r="459" spans="2:6" x14ac:dyDescent="0.2">
      <c r="B459" s="24"/>
      <c r="F459" s="24"/>
    </row>
    <row r="460" spans="2:6" x14ac:dyDescent="0.2">
      <c r="B460" s="24"/>
      <c r="F460" s="24"/>
    </row>
    <row r="461" spans="2:6" x14ac:dyDescent="0.2">
      <c r="B461" s="24"/>
      <c r="F461" s="24"/>
    </row>
    <row r="462" spans="2:6" x14ac:dyDescent="0.2">
      <c r="B462" s="24"/>
      <c r="F462" s="24"/>
    </row>
    <row r="463" spans="2:6" x14ac:dyDescent="0.2">
      <c r="B463" s="24"/>
      <c r="F463" s="24"/>
    </row>
    <row r="464" spans="2:6" x14ac:dyDescent="0.2">
      <c r="B464" s="24"/>
      <c r="F464" s="24"/>
    </row>
    <row r="465" spans="2:6" x14ac:dyDescent="0.2">
      <c r="B465" s="24"/>
      <c r="F465" s="24"/>
    </row>
    <row r="466" spans="2:6" x14ac:dyDescent="0.2">
      <c r="B466" s="24"/>
      <c r="F466" s="24"/>
    </row>
    <row r="467" spans="2:6" x14ac:dyDescent="0.2">
      <c r="B467" s="24"/>
      <c r="F467" s="24"/>
    </row>
    <row r="468" spans="2:6" x14ac:dyDescent="0.2">
      <c r="B468" s="24"/>
      <c r="F468" s="24"/>
    </row>
    <row r="469" spans="2:6" x14ac:dyDescent="0.2">
      <c r="B469" s="24"/>
      <c r="F469" s="24"/>
    </row>
    <row r="470" spans="2:6" x14ac:dyDescent="0.2">
      <c r="B470" s="24"/>
      <c r="F470" s="24"/>
    </row>
    <row r="471" spans="2:6" x14ac:dyDescent="0.2">
      <c r="B471" s="24"/>
      <c r="F471" s="24"/>
    </row>
    <row r="472" spans="2:6" x14ac:dyDescent="0.2">
      <c r="B472" s="24"/>
      <c r="F472" s="24"/>
    </row>
    <row r="473" spans="2:6" x14ac:dyDescent="0.2">
      <c r="B473" s="24"/>
      <c r="F473" s="24"/>
    </row>
    <row r="474" spans="2:6" x14ac:dyDescent="0.2">
      <c r="B474" s="24"/>
      <c r="F474" s="24"/>
    </row>
    <row r="475" spans="2:6" x14ac:dyDescent="0.2">
      <c r="B475" s="24"/>
      <c r="F475" s="24"/>
    </row>
    <row r="476" spans="2:6" x14ac:dyDescent="0.2">
      <c r="B476" s="24"/>
      <c r="F476" s="24"/>
    </row>
    <row r="477" spans="2:6" x14ac:dyDescent="0.2">
      <c r="B477" s="24"/>
      <c r="F477" s="24"/>
    </row>
    <row r="478" spans="2:6" x14ac:dyDescent="0.2">
      <c r="B478" s="24"/>
      <c r="F478" s="24"/>
    </row>
    <row r="479" spans="2:6" x14ac:dyDescent="0.2">
      <c r="B479" s="24"/>
      <c r="F479" s="24"/>
    </row>
    <row r="480" spans="2:6" x14ac:dyDescent="0.2">
      <c r="B480" s="24"/>
      <c r="F480" s="24"/>
    </row>
    <row r="481" spans="2:6" x14ac:dyDescent="0.2">
      <c r="B481" s="24"/>
      <c r="F481" s="24"/>
    </row>
    <row r="482" spans="2:6" x14ac:dyDescent="0.2">
      <c r="B482" s="24"/>
      <c r="F482" s="24"/>
    </row>
    <row r="483" spans="2:6" x14ac:dyDescent="0.2">
      <c r="B483" s="24"/>
      <c r="F483" s="24"/>
    </row>
    <row r="484" spans="2:6" x14ac:dyDescent="0.2">
      <c r="B484" s="24"/>
      <c r="F484" s="24"/>
    </row>
    <row r="485" spans="2:6" x14ac:dyDescent="0.2">
      <c r="B485" s="24"/>
      <c r="F485" s="24"/>
    </row>
    <row r="486" spans="2:6" x14ac:dyDescent="0.2">
      <c r="B486" s="24"/>
      <c r="F486" s="24"/>
    </row>
    <row r="487" spans="2:6" x14ac:dyDescent="0.2">
      <c r="B487" s="24"/>
      <c r="F487" s="24"/>
    </row>
    <row r="488" spans="2:6" x14ac:dyDescent="0.2">
      <c r="B488" s="24"/>
      <c r="F488" s="24"/>
    </row>
    <row r="489" spans="2:6" x14ac:dyDescent="0.2">
      <c r="B489" s="24"/>
      <c r="F489" s="24"/>
    </row>
    <row r="490" spans="2:6" x14ac:dyDescent="0.2">
      <c r="B490" s="24"/>
      <c r="F490" s="24"/>
    </row>
    <row r="491" spans="2:6" x14ac:dyDescent="0.2">
      <c r="B491" s="24"/>
      <c r="F491" s="24"/>
    </row>
    <row r="492" spans="2:6" x14ac:dyDescent="0.2">
      <c r="B492" s="24"/>
      <c r="F492" s="24"/>
    </row>
    <row r="493" spans="2:6" x14ac:dyDescent="0.2">
      <c r="B493" s="24"/>
      <c r="F493" s="24"/>
    </row>
    <row r="494" spans="2:6" x14ac:dyDescent="0.2">
      <c r="B494" s="24"/>
      <c r="F494" s="24"/>
    </row>
    <row r="495" spans="2:6" x14ac:dyDescent="0.2">
      <c r="B495" s="24"/>
      <c r="F495" s="24"/>
    </row>
    <row r="496" spans="2:6" x14ac:dyDescent="0.2">
      <c r="B496" s="24"/>
      <c r="F496" s="24"/>
    </row>
    <row r="497" spans="2:6" x14ac:dyDescent="0.2">
      <c r="B497" s="24"/>
      <c r="F497" s="24"/>
    </row>
    <row r="498" spans="2:6" x14ac:dyDescent="0.2">
      <c r="B498" s="24"/>
      <c r="F498" s="24"/>
    </row>
    <row r="499" spans="2:6" x14ac:dyDescent="0.2">
      <c r="B499" s="24"/>
      <c r="F499" s="24"/>
    </row>
    <row r="500" spans="2:6" x14ac:dyDescent="0.2">
      <c r="B500" s="24"/>
      <c r="F500" s="24"/>
    </row>
    <row r="501" spans="2:6" x14ac:dyDescent="0.2">
      <c r="B501" s="24"/>
      <c r="F501" s="24"/>
    </row>
    <row r="502" spans="2:6" x14ac:dyDescent="0.2">
      <c r="B502" s="24"/>
      <c r="F502" s="24"/>
    </row>
    <row r="503" spans="2:6" x14ac:dyDescent="0.2">
      <c r="B503" s="24"/>
      <c r="F503" s="24"/>
    </row>
    <row r="504" spans="2:6" x14ac:dyDescent="0.2">
      <c r="B504" s="24"/>
      <c r="F504" s="24"/>
    </row>
    <row r="505" spans="2:6" x14ac:dyDescent="0.2">
      <c r="B505" s="24"/>
      <c r="F505" s="24"/>
    </row>
    <row r="506" spans="2:6" x14ac:dyDescent="0.2">
      <c r="B506" s="24"/>
      <c r="F506" s="24"/>
    </row>
    <row r="507" spans="2:6" x14ac:dyDescent="0.2">
      <c r="B507" s="24"/>
      <c r="F507" s="24"/>
    </row>
    <row r="508" spans="2:6" x14ac:dyDescent="0.2">
      <c r="B508" s="24"/>
      <c r="F508" s="24"/>
    </row>
    <row r="509" spans="2:6" x14ac:dyDescent="0.2">
      <c r="B509" s="24"/>
      <c r="F509" s="24"/>
    </row>
    <row r="510" spans="2:6" x14ac:dyDescent="0.2">
      <c r="B510" s="24"/>
      <c r="F510" s="24"/>
    </row>
    <row r="511" spans="2:6" x14ac:dyDescent="0.2">
      <c r="B511" s="24"/>
      <c r="F511" s="24"/>
    </row>
    <row r="512" spans="2:6" x14ac:dyDescent="0.2">
      <c r="B512" s="24"/>
      <c r="F512" s="24"/>
    </row>
    <row r="513" spans="2:6" x14ac:dyDescent="0.2">
      <c r="B513" s="24"/>
      <c r="F513" s="24"/>
    </row>
    <row r="514" spans="2:6" x14ac:dyDescent="0.2">
      <c r="B514" s="24"/>
      <c r="F514" s="24"/>
    </row>
    <row r="515" spans="2:6" x14ac:dyDescent="0.2">
      <c r="B515" s="24"/>
      <c r="F515" s="24"/>
    </row>
    <row r="516" spans="2:6" x14ac:dyDescent="0.2">
      <c r="B516" s="24"/>
      <c r="F516" s="24"/>
    </row>
    <row r="517" spans="2:6" x14ac:dyDescent="0.2">
      <c r="B517" s="24"/>
      <c r="F517" s="24"/>
    </row>
    <row r="518" spans="2:6" x14ac:dyDescent="0.2">
      <c r="B518" s="24"/>
      <c r="F518" s="24"/>
    </row>
    <row r="519" spans="2:6" x14ac:dyDescent="0.2">
      <c r="B519" s="24"/>
      <c r="F519" s="24"/>
    </row>
    <row r="520" spans="2:6" x14ac:dyDescent="0.2">
      <c r="B520" s="24"/>
      <c r="F520" s="24"/>
    </row>
    <row r="521" spans="2:6" x14ac:dyDescent="0.2">
      <c r="B521" s="24"/>
      <c r="F521" s="24"/>
    </row>
    <row r="522" spans="2:6" x14ac:dyDescent="0.2">
      <c r="B522" s="24"/>
      <c r="F522" s="24"/>
    </row>
    <row r="523" spans="2:6" x14ac:dyDescent="0.2">
      <c r="B523" s="24"/>
      <c r="F523" s="24"/>
    </row>
    <row r="524" spans="2:6" x14ac:dyDescent="0.2">
      <c r="B524" s="24"/>
      <c r="F524" s="24"/>
    </row>
    <row r="525" spans="2:6" x14ac:dyDescent="0.2">
      <c r="B525" s="24"/>
      <c r="F525" s="24"/>
    </row>
    <row r="526" spans="2:6" x14ac:dyDescent="0.2">
      <c r="B526" s="24"/>
      <c r="F526" s="24"/>
    </row>
    <row r="527" spans="2:6" x14ac:dyDescent="0.2">
      <c r="B527" s="24"/>
      <c r="F527" s="24"/>
    </row>
    <row r="528" spans="2:6" x14ac:dyDescent="0.2">
      <c r="B528" s="24"/>
      <c r="F528" s="24"/>
    </row>
    <row r="529" spans="2:6" x14ac:dyDescent="0.2">
      <c r="B529" s="24"/>
      <c r="F529" s="24"/>
    </row>
    <row r="530" spans="2:6" x14ac:dyDescent="0.2">
      <c r="B530" s="24"/>
      <c r="F530" s="24"/>
    </row>
    <row r="531" spans="2:6" x14ac:dyDescent="0.2">
      <c r="B531" s="24"/>
      <c r="F531" s="24"/>
    </row>
    <row r="532" spans="2:6" x14ac:dyDescent="0.2">
      <c r="B532" s="24"/>
      <c r="F532" s="24"/>
    </row>
    <row r="533" spans="2:6" x14ac:dyDescent="0.2">
      <c r="B533" s="24"/>
      <c r="F533" s="24"/>
    </row>
    <row r="534" spans="2:6" x14ac:dyDescent="0.2">
      <c r="B534" s="24"/>
      <c r="F534" s="24"/>
    </row>
    <row r="535" spans="2:6" x14ac:dyDescent="0.2">
      <c r="B535" s="24"/>
      <c r="F535" s="24"/>
    </row>
    <row r="536" spans="2:6" x14ac:dyDescent="0.2">
      <c r="B536" s="24"/>
      <c r="F536" s="24"/>
    </row>
    <row r="537" spans="2:6" x14ac:dyDescent="0.2">
      <c r="B537" s="24"/>
      <c r="F537" s="24"/>
    </row>
    <row r="538" spans="2:6" x14ac:dyDescent="0.2">
      <c r="B538" s="24"/>
      <c r="F538" s="24"/>
    </row>
    <row r="539" spans="2:6" x14ac:dyDescent="0.2">
      <c r="B539" s="24"/>
      <c r="F539" s="24"/>
    </row>
    <row r="540" spans="2:6" x14ac:dyDescent="0.2">
      <c r="B540" s="24"/>
      <c r="F540" s="24"/>
    </row>
    <row r="541" spans="2:6" x14ac:dyDescent="0.2">
      <c r="B541" s="24"/>
      <c r="F541" s="24"/>
    </row>
    <row r="542" spans="2:6" x14ac:dyDescent="0.2">
      <c r="B542" s="24"/>
      <c r="F542" s="24"/>
    </row>
    <row r="543" spans="2:6" x14ac:dyDescent="0.2">
      <c r="B543" s="24"/>
      <c r="F543" s="24"/>
    </row>
    <row r="544" spans="2:6" x14ac:dyDescent="0.2">
      <c r="B544" s="24"/>
      <c r="F544" s="24"/>
    </row>
    <row r="545" spans="2:6" x14ac:dyDescent="0.2">
      <c r="B545" s="24"/>
      <c r="F545" s="24"/>
    </row>
    <row r="546" spans="2:6" x14ac:dyDescent="0.2">
      <c r="B546" s="24"/>
      <c r="F546" s="24"/>
    </row>
    <row r="547" spans="2:6" x14ac:dyDescent="0.2">
      <c r="B547" s="24"/>
      <c r="F547" s="24"/>
    </row>
    <row r="548" spans="2:6" x14ac:dyDescent="0.2">
      <c r="B548" s="24"/>
      <c r="F548" s="24"/>
    </row>
    <row r="549" spans="2:6" x14ac:dyDescent="0.2">
      <c r="B549" s="24"/>
      <c r="F549" s="24"/>
    </row>
    <row r="550" spans="2:6" x14ac:dyDescent="0.2">
      <c r="B550" s="24"/>
      <c r="F550" s="24"/>
    </row>
    <row r="551" spans="2:6" x14ac:dyDescent="0.2">
      <c r="B551" s="24"/>
      <c r="F551" s="24"/>
    </row>
    <row r="552" spans="2:6" x14ac:dyDescent="0.2">
      <c r="B552" s="24"/>
      <c r="F552" s="24"/>
    </row>
    <row r="553" spans="2:6" x14ac:dyDescent="0.2">
      <c r="B553" s="24"/>
      <c r="F553" s="24"/>
    </row>
    <row r="554" spans="2:6" x14ac:dyDescent="0.2">
      <c r="B554" s="24"/>
      <c r="F554" s="24"/>
    </row>
    <row r="555" spans="2:6" x14ac:dyDescent="0.2">
      <c r="B555" s="24"/>
      <c r="F555" s="24"/>
    </row>
    <row r="556" spans="2:6" x14ac:dyDescent="0.2">
      <c r="B556" s="24"/>
      <c r="F556" s="24"/>
    </row>
    <row r="557" spans="2:6" x14ac:dyDescent="0.2">
      <c r="B557" s="24"/>
      <c r="F557" s="24"/>
    </row>
    <row r="558" spans="2:6" x14ac:dyDescent="0.2">
      <c r="B558" s="24"/>
      <c r="F558" s="24"/>
    </row>
    <row r="559" spans="2:6" x14ac:dyDescent="0.2">
      <c r="B559" s="24"/>
      <c r="F559" s="24"/>
    </row>
    <row r="560" spans="2:6" x14ac:dyDescent="0.2">
      <c r="B560" s="24"/>
      <c r="F560" s="24"/>
    </row>
    <row r="561" spans="2:6" x14ac:dyDescent="0.2">
      <c r="B561" s="24"/>
      <c r="F561" s="24"/>
    </row>
    <row r="562" spans="2:6" x14ac:dyDescent="0.2">
      <c r="B562" s="24"/>
      <c r="F562" s="24"/>
    </row>
    <row r="563" spans="2:6" x14ac:dyDescent="0.2">
      <c r="B563" s="24"/>
      <c r="F563" s="24"/>
    </row>
    <row r="564" spans="2:6" x14ac:dyDescent="0.2">
      <c r="B564" s="24"/>
      <c r="F564" s="24"/>
    </row>
    <row r="565" spans="2:6" x14ac:dyDescent="0.2">
      <c r="B565" s="24"/>
      <c r="F565" s="24"/>
    </row>
    <row r="566" spans="2:6" x14ac:dyDescent="0.2">
      <c r="B566" s="24"/>
      <c r="F566" s="24"/>
    </row>
    <row r="567" spans="2:6" x14ac:dyDescent="0.2">
      <c r="B567" s="24"/>
      <c r="F567" s="24"/>
    </row>
    <row r="568" spans="2:6" x14ac:dyDescent="0.2">
      <c r="B568" s="24"/>
      <c r="F568" s="24"/>
    </row>
    <row r="569" spans="2:6" x14ac:dyDescent="0.2">
      <c r="B569" s="24"/>
      <c r="F569" s="24"/>
    </row>
    <row r="570" spans="2:6" x14ac:dyDescent="0.2">
      <c r="B570" s="24"/>
      <c r="F570" s="24"/>
    </row>
    <row r="571" spans="2:6" x14ac:dyDescent="0.2">
      <c r="B571" s="24"/>
      <c r="F571" s="24"/>
    </row>
    <row r="572" spans="2:6" x14ac:dyDescent="0.2">
      <c r="B572" s="24"/>
      <c r="F572" s="24"/>
    </row>
    <row r="573" spans="2:6" x14ac:dyDescent="0.2">
      <c r="B573" s="24"/>
      <c r="F573" s="24"/>
    </row>
    <row r="574" spans="2:6" x14ac:dyDescent="0.2">
      <c r="B574" s="24"/>
      <c r="F574" s="24"/>
    </row>
    <row r="575" spans="2:6" x14ac:dyDescent="0.2">
      <c r="B575" s="24"/>
      <c r="F575" s="24"/>
    </row>
    <row r="576" spans="2:6" x14ac:dyDescent="0.2">
      <c r="B576" s="24"/>
      <c r="F576" s="24"/>
    </row>
    <row r="577" spans="2:6" x14ac:dyDescent="0.2">
      <c r="B577" s="24"/>
      <c r="F577" s="24"/>
    </row>
    <row r="578" spans="2:6" x14ac:dyDescent="0.2">
      <c r="B578" s="24"/>
      <c r="F578" s="24"/>
    </row>
    <row r="579" spans="2:6" x14ac:dyDescent="0.2">
      <c r="B579" s="24"/>
      <c r="F579" s="24"/>
    </row>
    <row r="580" spans="2:6" x14ac:dyDescent="0.2">
      <c r="B580" s="24"/>
      <c r="F580" s="24"/>
    </row>
    <row r="581" spans="2:6" x14ac:dyDescent="0.2">
      <c r="B581" s="24"/>
      <c r="F581" s="24"/>
    </row>
    <row r="582" spans="2:6" x14ac:dyDescent="0.2">
      <c r="B582" s="24"/>
      <c r="F582" s="24"/>
    </row>
    <row r="583" spans="2:6" x14ac:dyDescent="0.2">
      <c r="B583" s="24"/>
      <c r="F583" s="24"/>
    </row>
    <row r="584" spans="2:6" x14ac:dyDescent="0.2">
      <c r="B584" s="24"/>
      <c r="F584" s="24"/>
    </row>
    <row r="585" spans="2:6" x14ac:dyDescent="0.2">
      <c r="B585" s="24"/>
      <c r="F585" s="24"/>
    </row>
    <row r="586" spans="2:6" x14ac:dyDescent="0.2">
      <c r="B586" s="24"/>
      <c r="F586" s="24"/>
    </row>
    <row r="587" spans="2:6" x14ac:dyDescent="0.2">
      <c r="B587" s="24"/>
      <c r="F587" s="24"/>
    </row>
    <row r="588" spans="2:6" x14ac:dyDescent="0.2">
      <c r="B588" s="24"/>
      <c r="F588" s="24"/>
    </row>
    <row r="589" spans="2:6" x14ac:dyDescent="0.2">
      <c r="B589" s="24"/>
      <c r="F589" s="24"/>
    </row>
    <row r="590" spans="2:6" x14ac:dyDescent="0.2">
      <c r="B590" s="24"/>
      <c r="F590" s="24"/>
    </row>
    <row r="591" spans="2:6" x14ac:dyDescent="0.2">
      <c r="B591" s="24"/>
      <c r="F591" s="24"/>
    </row>
    <row r="592" spans="2:6" x14ac:dyDescent="0.2">
      <c r="B592" s="24"/>
      <c r="F592" s="24"/>
    </row>
    <row r="593" spans="2:6" x14ac:dyDescent="0.2">
      <c r="B593" s="24"/>
      <c r="F593" s="24"/>
    </row>
    <row r="594" spans="2:6" x14ac:dyDescent="0.2">
      <c r="B594" s="24"/>
      <c r="F594" s="24"/>
    </row>
    <row r="595" spans="2:6" x14ac:dyDescent="0.2">
      <c r="B595" s="24"/>
      <c r="F595" s="24"/>
    </row>
    <row r="596" spans="2:6" x14ac:dyDescent="0.2">
      <c r="B596" s="24"/>
      <c r="F596" s="24"/>
    </row>
    <row r="597" spans="2:6" x14ac:dyDescent="0.2">
      <c r="B597" s="24"/>
      <c r="F597" s="24"/>
    </row>
    <row r="598" spans="2:6" x14ac:dyDescent="0.2">
      <c r="B598" s="24"/>
      <c r="F598" s="24"/>
    </row>
    <row r="599" spans="2:6" x14ac:dyDescent="0.2">
      <c r="B599" s="24"/>
      <c r="F599" s="24"/>
    </row>
    <row r="600" spans="2:6" x14ac:dyDescent="0.2">
      <c r="B600" s="24"/>
      <c r="F600" s="24"/>
    </row>
    <row r="601" spans="2:6" x14ac:dyDescent="0.2">
      <c r="B601" s="24"/>
      <c r="F601" s="24"/>
    </row>
    <row r="602" spans="2:6" x14ac:dyDescent="0.2">
      <c r="B602" s="24"/>
      <c r="F602" s="24"/>
    </row>
    <row r="603" spans="2:6" x14ac:dyDescent="0.2">
      <c r="B603" s="24"/>
      <c r="F603" s="24"/>
    </row>
    <row r="604" spans="2:6" x14ac:dyDescent="0.2">
      <c r="B604" s="24"/>
      <c r="F604" s="24"/>
    </row>
    <row r="605" spans="2:6" x14ac:dyDescent="0.2">
      <c r="B605" s="24"/>
      <c r="F605" s="24"/>
    </row>
    <row r="606" spans="2:6" x14ac:dyDescent="0.2">
      <c r="B606" s="24"/>
      <c r="F606" s="24"/>
    </row>
    <row r="607" spans="2:6" x14ac:dyDescent="0.2">
      <c r="B607" s="24"/>
      <c r="F607" s="24"/>
    </row>
    <row r="608" spans="2:6" x14ac:dyDescent="0.2">
      <c r="B608" s="24"/>
      <c r="F608" s="24"/>
    </row>
    <row r="609" spans="2:6" x14ac:dyDescent="0.2">
      <c r="B609" s="24"/>
      <c r="F609" s="24"/>
    </row>
    <row r="610" spans="2:6" x14ac:dyDescent="0.2">
      <c r="B610" s="24"/>
      <c r="F610" s="24"/>
    </row>
    <row r="611" spans="2:6" x14ac:dyDescent="0.2">
      <c r="B611" s="24"/>
      <c r="F611" s="24"/>
    </row>
    <row r="612" spans="2:6" x14ac:dyDescent="0.2">
      <c r="B612" s="24"/>
      <c r="F612" s="24"/>
    </row>
    <row r="613" spans="2:6" x14ac:dyDescent="0.2">
      <c r="B613" s="24"/>
      <c r="F613" s="24"/>
    </row>
    <row r="614" spans="2:6" x14ac:dyDescent="0.2">
      <c r="B614" s="24"/>
      <c r="F614" s="24"/>
    </row>
    <row r="615" spans="2:6" x14ac:dyDescent="0.2">
      <c r="B615" s="24"/>
      <c r="F615" s="24"/>
    </row>
    <row r="616" spans="2:6" x14ac:dyDescent="0.2">
      <c r="B616" s="24"/>
      <c r="F616" s="24"/>
    </row>
    <row r="617" spans="2:6" x14ac:dyDescent="0.2">
      <c r="B617" s="24"/>
      <c r="F617" s="24"/>
    </row>
    <row r="618" spans="2:6" x14ac:dyDescent="0.2">
      <c r="B618" s="24"/>
      <c r="F618" s="24"/>
    </row>
    <row r="619" spans="2:6" x14ac:dyDescent="0.2">
      <c r="B619" s="24"/>
      <c r="F619" s="24"/>
    </row>
    <row r="620" spans="2:6" x14ac:dyDescent="0.2">
      <c r="B620" s="24"/>
      <c r="F620" s="24"/>
    </row>
    <row r="621" spans="2:6" x14ac:dyDescent="0.2">
      <c r="B621" s="24"/>
      <c r="F621" s="24"/>
    </row>
    <row r="622" spans="2:6" x14ac:dyDescent="0.2">
      <c r="B622" s="24"/>
      <c r="F622" s="24"/>
    </row>
    <row r="623" spans="2:6" x14ac:dyDescent="0.2">
      <c r="B623" s="24"/>
      <c r="F623" s="24"/>
    </row>
    <row r="624" spans="2:6" x14ac:dyDescent="0.2">
      <c r="B624" s="24"/>
      <c r="F624" s="24"/>
    </row>
    <row r="625" spans="2:6" x14ac:dyDescent="0.2">
      <c r="B625" s="24"/>
      <c r="F625" s="24"/>
    </row>
    <row r="626" spans="2:6" x14ac:dyDescent="0.2">
      <c r="B626" s="24"/>
      <c r="F626" s="24"/>
    </row>
    <row r="627" spans="2:6" x14ac:dyDescent="0.2">
      <c r="B627" s="24"/>
      <c r="F627" s="24"/>
    </row>
    <row r="628" spans="2:6" x14ac:dyDescent="0.2">
      <c r="B628" s="24"/>
      <c r="F628" s="24"/>
    </row>
    <row r="629" spans="2:6" x14ac:dyDescent="0.2">
      <c r="B629" s="24"/>
      <c r="F629" s="24"/>
    </row>
    <row r="630" spans="2:6" x14ac:dyDescent="0.2">
      <c r="B630" s="24"/>
      <c r="F630" s="24"/>
    </row>
    <row r="631" spans="2:6" x14ac:dyDescent="0.2">
      <c r="B631" s="24"/>
      <c r="F631" s="24"/>
    </row>
    <row r="632" spans="2:6" x14ac:dyDescent="0.2">
      <c r="B632" s="24"/>
      <c r="F632" s="24"/>
    </row>
    <row r="633" spans="2:6" x14ac:dyDescent="0.2">
      <c r="B633" s="24"/>
      <c r="F633" s="24"/>
    </row>
    <row r="634" spans="2:6" x14ac:dyDescent="0.2">
      <c r="B634" s="24"/>
      <c r="F634" s="24"/>
    </row>
    <row r="635" spans="2:6" x14ac:dyDescent="0.2">
      <c r="B635" s="24"/>
      <c r="F635" s="24"/>
    </row>
    <row r="636" spans="2:6" x14ac:dyDescent="0.2">
      <c r="B636" s="24"/>
      <c r="F636" s="24"/>
    </row>
    <row r="637" spans="2:6" x14ac:dyDescent="0.2">
      <c r="B637" s="24"/>
      <c r="F637" s="24"/>
    </row>
    <row r="638" spans="2:6" x14ac:dyDescent="0.2">
      <c r="B638" s="24"/>
      <c r="F638" s="24"/>
    </row>
    <row r="639" spans="2:6" x14ac:dyDescent="0.2">
      <c r="B639" s="24"/>
      <c r="F639" s="24"/>
    </row>
    <row r="640" spans="2:6" x14ac:dyDescent="0.2">
      <c r="B640" s="24"/>
      <c r="F640" s="24"/>
    </row>
    <row r="641" spans="2:6" x14ac:dyDescent="0.2">
      <c r="B641" s="24"/>
      <c r="F641" s="24"/>
    </row>
    <row r="642" spans="2:6" x14ac:dyDescent="0.2">
      <c r="B642" s="24"/>
      <c r="F642" s="24"/>
    </row>
    <row r="643" spans="2:6" x14ac:dyDescent="0.2">
      <c r="B643" s="24"/>
      <c r="F643" s="24"/>
    </row>
    <row r="644" spans="2:6" x14ac:dyDescent="0.2">
      <c r="B644" s="24"/>
      <c r="F644" s="24"/>
    </row>
    <row r="645" spans="2:6" x14ac:dyDescent="0.2">
      <c r="B645" s="24"/>
      <c r="F645" s="24"/>
    </row>
    <row r="646" spans="2:6" x14ac:dyDescent="0.2">
      <c r="B646" s="24"/>
      <c r="F646" s="24"/>
    </row>
    <row r="647" spans="2:6" x14ac:dyDescent="0.2">
      <c r="B647" s="24"/>
      <c r="F647" s="24"/>
    </row>
    <row r="648" spans="2:6" x14ac:dyDescent="0.2">
      <c r="B648" s="24"/>
      <c r="F648" s="24"/>
    </row>
    <row r="649" spans="2:6" x14ac:dyDescent="0.2">
      <c r="B649" s="24"/>
      <c r="F649" s="24"/>
    </row>
    <row r="650" spans="2:6" x14ac:dyDescent="0.2">
      <c r="B650" s="24"/>
      <c r="F650" s="24"/>
    </row>
    <row r="651" spans="2:6" x14ac:dyDescent="0.2">
      <c r="B651" s="24"/>
      <c r="F651" s="24"/>
    </row>
    <row r="652" spans="2:6" x14ac:dyDescent="0.2">
      <c r="B652" s="24"/>
      <c r="F652" s="24"/>
    </row>
    <row r="653" spans="2:6" x14ac:dyDescent="0.2">
      <c r="B653" s="24"/>
      <c r="F653" s="24"/>
    </row>
    <row r="654" spans="2:6" x14ac:dyDescent="0.2">
      <c r="B654" s="24"/>
      <c r="F654" s="24"/>
    </row>
    <row r="655" spans="2:6" x14ac:dyDescent="0.2">
      <c r="B655" s="24"/>
      <c r="F655" s="24"/>
    </row>
    <row r="656" spans="2:6" x14ac:dyDescent="0.2">
      <c r="B656" s="24"/>
      <c r="F656" s="24"/>
    </row>
    <row r="657" spans="2:6" x14ac:dyDescent="0.2">
      <c r="B657" s="24"/>
      <c r="F657" s="24"/>
    </row>
    <row r="658" spans="2:6" x14ac:dyDescent="0.2">
      <c r="B658" s="24"/>
      <c r="F658" s="24"/>
    </row>
    <row r="659" spans="2:6" x14ac:dyDescent="0.2">
      <c r="B659" s="24"/>
      <c r="F659" s="24"/>
    </row>
    <row r="660" spans="2:6" x14ac:dyDescent="0.2">
      <c r="B660" s="24"/>
      <c r="F660" s="24"/>
    </row>
    <row r="661" spans="2:6" x14ac:dyDescent="0.2">
      <c r="B661" s="24"/>
      <c r="F661" s="24"/>
    </row>
    <row r="662" spans="2:6" x14ac:dyDescent="0.2">
      <c r="B662" s="24"/>
      <c r="F662" s="24"/>
    </row>
    <row r="663" spans="2:6" x14ac:dyDescent="0.2">
      <c r="B663" s="24"/>
      <c r="F663" s="24"/>
    </row>
    <row r="664" spans="2:6" x14ac:dyDescent="0.2">
      <c r="B664" s="24"/>
      <c r="F664" s="24"/>
    </row>
    <row r="665" spans="2:6" x14ac:dyDescent="0.2">
      <c r="B665" s="24"/>
      <c r="F665" s="24"/>
    </row>
    <row r="666" spans="2:6" x14ac:dyDescent="0.2">
      <c r="B666" s="24"/>
      <c r="F666" s="24"/>
    </row>
    <row r="667" spans="2:6" x14ac:dyDescent="0.2">
      <c r="B667" s="24"/>
      <c r="F667" s="24"/>
    </row>
    <row r="668" spans="2:6" x14ac:dyDescent="0.2">
      <c r="B668" s="24"/>
      <c r="F668" s="24"/>
    </row>
    <row r="669" spans="2:6" x14ac:dyDescent="0.2">
      <c r="B669" s="24"/>
      <c r="F669" s="24"/>
    </row>
    <row r="670" spans="2:6" x14ac:dyDescent="0.2">
      <c r="B670" s="24"/>
      <c r="F670" s="24"/>
    </row>
    <row r="671" spans="2:6" x14ac:dyDescent="0.2">
      <c r="B671" s="24"/>
      <c r="F671" s="24"/>
    </row>
    <row r="672" spans="2:6" x14ac:dyDescent="0.2">
      <c r="B672" s="24"/>
      <c r="F672" s="24"/>
    </row>
    <row r="673" spans="2:6" x14ac:dyDescent="0.2">
      <c r="B673" s="24"/>
      <c r="F673" s="24"/>
    </row>
    <row r="674" spans="2:6" x14ac:dyDescent="0.2">
      <c r="B674" s="24"/>
      <c r="F674" s="24"/>
    </row>
    <row r="675" spans="2:6" x14ac:dyDescent="0.2">
      <c r="B675" s="24"/>
      <c r="F675" s="24"/>
    </row>
    <row r="676" spans="2:6" x14ac:dyDescent="0.2">
      <c r="B676" s="24"/>
      <c r="F676" s="24"/>
    </row>
    <row r="677" spans="2:6" x14ac:dyDescent="0.2">
      <c r="B677" s="24"/>
      <c r="F677" s="24"/>
    </row>
    <row r="678" spans="2:6" x14ac:dyDescent="0.2">
      <c r="B678" s="24"/>
      <c r="F678" s="24"/>
    </row>
    <row r="679" spans="2:6" x14ac:dyDescent="0.2">
      <c r="B679" s="24"/>
      <c r="F679" s="24"/>
    </row>
    <row r="680" spans="2:6" x14ac:dyDescent="0.2">
      <c r="B680" s="24"/>
      <c r="F680" s="24"/>
    </row>
    <row r="681" spans="2:6" x14ac:dyDescent="0.2">
      <c r="B681" s="24"/>
      <c r="F681" s="24"/>
    </row>
    <row r="682" spans="2:6" x14ac:dyDescent="0.2">
      <c r="B682" s="24"/>
      <c r="F682" s="24"/>
    </row>
    <row r="683" spans="2:6" x14ac:dyDescent="0.2">
      <c r="B683" s="24"/>
      <c r="F683" s="24"/>
    </row>
    <row r="684" spans="2:6" x14ac:dyDescent="0.2">
      <c r="B684" s="24"/>
      <c r="F684" s="24"/>
    </row>
    <row r="685" spans="2:6" x14ac:dyDescent="0.2">
      <c r="B685" s="24"/>
      <c r="F685" s="24"/>
    </row>
    <row r="686" spans="2:6" x14ac:dyDescent="0.2">
      <c r="B686" s="24"/>
      <c r="F686" s="24"/>
    </row>
    <row r="687" spans="2:6" x14ac:dyDescent="0.2">
      <c r="B687" s="24"/>
      <c r="F687" s="24"/>
    </row>
    <row r="688" spans="2:6" x14ac:dyDescent="0.2">
      <c r="B688" s="24"/>
      <c r="F688" s="24"/>
    </row>
    <row r="689" spans="2:6" x14ac:dyDescent="0.2">
      <c r="B689" s="24"/>
      <c r="F689" s="24"/>
    </row>
    <row r="690" spans="2:6" x14ac:dyDescent="0.2">
      <c r="B690" s="24"/>
      <c r="F690" s="24"/>
    </row>
    <row r="691" spans="2:6" x14ac:dyDescent="0.2">
      <c r="B691" s="24"/>
      <c r="F691" s="24"/>
    </row>
    <row r="692" spans="2:6" x14ac:dyDescent="0.2">
      <c r="B692" s="24"/>
      <c r="F692" s="24"/>
    </row>
    <row r="693" spans="2:6" x14ac:dyDescent="0.2">
      <c r="B693" s="24"/>
      <c r="F693" s="24"/>
    </row>
    <row r="694" spans="2:6" x14ac:dyDescent="0.2">
      <c r="B694" s="24"/>
      <c r="F694" s="24"/>
    </row>
    <row r="695" spans="2:6" x14ac:dyDescent="0.2">
      <c r="B695" s="24"/>
      <c r="F695" s="24"/>
    </row>
    <row r="696" spans="2:6" x14ac:dyDescent="0.2">
      <c r="B696" s="24"/>
      <c r="F696" s="24"/>
    </row>
    <row r="697" spans="2:6" x14ac:dyDescent="0.2">
      <c r="B697" s="24"/>
      <c r="F697" s="24"/>
    </row>
    <row r="698" spans="2:6" x14ac:dyDescent="0.2">
      <c r="B698" s="24"/>
      <c r="F698" s="24"/>
    </row>
    <row r="699" spans="2:6" x14ac:dyDescent="0.2">
      <c r="B699" s="24"/>
      <c r="F699" s="24"/>
    </row>
    <row r="700" spans="2:6" x14ac:dyDescent="0.2">
      <c r="B700" s="24"/>
      <c r="F700" s="24"/>
    </row>
    <row r="701" spans="2:6" x14ac:dyDescent="0.2">
      <c r="B701" s="24"/>
      <c r="F701" s="24"/>
    </row>
    <row r="702" spans="2:6" x14ac:dyDescent="0.2">
      <c r="B702" s="24"/>
      <c r="F702" s="24"/>
    </row>
    <row r="703" spans="2:6" x14ac:dyDescent="0.2">
      <c r="B703" s="24"/>
      <c r="F703" s="24"/>
    </row>
    <row r="704" spans="2:6" x14ac:dyDescent="0.2">
      <c r="B704" s="24"/>
      <c r="F704" s="24"/>
    </row>
    <row r="705" spans="2:6" x14ac:dyDescent="0.2">
      <c r="B705" s="24"/>
      <c r="F705" s="24"/>
    </row>
    <row r="706" spans="2:6" x14ac:dyDescent="0.2">
      <c r="B706" s="24"/>
      <c r="F706" s="24"/>
    </row>
    <row r="707" spans="2:6" x14ac:dyDescent="0.2">
      <c r="B707" s="24"/>
      <c r="F707" s="24"/>
    </row>
    <row r="708" spans="2:6" x14ac:dyDescent="0.2">
      <c r="B708" s="24"/>
      <c r="F708" s="24"/>
    </row>
    <row r="709" spans="2:6" x14ac:dyDescent="0.2">
      <c r="B709" s="24"/>
      <c r="F709" s="24"/>
    </row>
    <row r="710" spans="2:6" x14ac:dyDescent="0.2">
      <c r="B710" s="24"/>
      <c r="F710" s="24"/>
    </row>
    <row r="711" spans="2:6" x14ac:dyDescent="0.2">
      <c r="B711" s="24"/>
      <c r="F711" s="24"/>
    </row>
    <row r="712" spans="2:6" x14ac:dyDescent="0.2">
      <c r="B712" s="24"/>
      <c r="F712" s="24"/>
    </row>
    <row r="713" spans="2:6" x14ac:dyDescent="0.2">
      <c r="B713" s="24"/>
      <c r="F713" s="24"/>
    </row>
    <row r="714" spans="2:6" x14ac:dyDescent="0.2">
      <c r="B714" s="24"/>
      <c r="F714" s="24"/>
    </row>
    <row r="715" spans="2:6" x14ac:dyDescent="0.2">
      <c r="B715" s="24"/>
      <c r="F715" s="24"/>
    </row>
    <row r="716" spans="2:6" x14ac:dyDescent="0.2">
      <c r="B716" s="24"/>
      <c r="F716" s="24"/>
    </row>
    <row r="717" spans="2:6" x14ac:dyDescent="0.2">
      <c r="B717" s="24"/>
      <c r="F717" s="24"/>
    </row>
    <row r="718" spans="2:6" x14ac:dyDescent="0.2">
      <c r="B718" s="24"/>
      <c r="F718" s="24"/>
    </row>
    <row r="719" spans="2:6" x14ac:dyDescent="0.2">
      <c r="B719" s="24"/>
      <c r="F719" s="24"/>
    </row>
    <row r="720" spans="2:6" x14ac:dyDescent="0.2">
      <c r="B720" s="24"/>
      <c r="F720" s="24"/>
    </row>
    <row r="721" spans="2:6" x14ac:dyDescent="0.2">
      <c r="B721" s="24"/>
      <c r="F721" s="24"/>
    </row>
    <row r="722" spans="2:6" x14ac:dyDescent="0.2">
      <c r="B722" s="24"/>
      <c r="F722" s="24"/>
    </row>
    <row r="723" spans="2:6" x14ac:dyDescent="0.2">
      <c r="B723" s="24"/>
      <c r="F723" s="24"/>
    </row>
    <row r="724" spans="2:6" x14ac:dyDescent="0.2">
      <c r="B724" s="24"/>
      <c r="F724" s="24"/>
    </row>
    <row r="725" spans="2:6" x14ac:dyDescent="0.2">
      <c r="B725" s="24"/>
      <c r="F725" s="24"/>
    </row>
    <row r="726" spans="2:6" x14ac:dyDescent="0.2">
      <c r="B726" s="24"/>
      <c r="F726" s="24"/>
    </row>
    <row r="727" spans="2:6" x14ac:dyDescent="0.2">
      <c r="B727" s="24"/>
      <c r="F727" s="24"/>
    </row>
    <row r="728" spans="2:6" x14ac:dyDescent="0.2">
      <c r="B728" s="24"/>
      <c r="F728" s="24"/>
    </row>
    <row r="729" spans="2:6" x14ac:dyDescent="0.2">
      <c r="B729" s="24"/>
      <c r="F729" s="24"/>
    </row>
    <row r="730" spans="2:6" x14ac:dyDescent="0.2">
      <c r="B730" s="24"/>
      <c r="F730" s="24"/>
    </row>
    <row r="731" spans="2:6" x14ac:dyDescent="0.2">
      <c r="B731" s="24"/>
      <c r="F731" s="24"/>
    </row>
    <row r="732" spans="2:6" x14ac:dyDescent="0.2">
      <c r="B732" s="24"/>
      <c r="F732" s="24"/>
    </row>
    <row r="733" spans="2:6" x14ac:dyDescent="0.2">
      <c r="B733" s="24"/>
      <c r="F733" s="24"/>
    </row>
    <row r="734" spans="2:6" x14ac:dyDescent="0.2">
      <c r="B734" s="24"/>
      <c r="F734" s="24"/>
    </row>
    <row r="735" spans="2:6" x14ac:dyDescent="0.2">
      <c r="B735" s="24"/>
      <c r="F735" s="24"/>
    </row>
    <row r="736" spans="2:6" x14ac:dyDescent="0.2">
      <c r="B736" s="24"/>
      <c r="F736" s="24"/>
    </row>
    <row r="737" spans="2:6" x14ac:dyDescent="0.2">
      <c r="B737" s="24"/>
      <c r="F737" s="24"/>
    </row>
    <row r="738" spans="2:6" x14ac:dyDescent="0.2">
      <c r="B738" s="24"/>
      <c r="F738" s="24"/>
    </row>
    <row r="739" spans="2:6" x14ac:dyDescent="0.2">
      <c r="B739" s="24"/>
      <c r="F739" s="24"/>
    </row>
    <row r="740" spans="2:6" x14ac:dyDescent="0.2">
      <c r="B740" s="24"/>
      <c r="F740" s="24"/>
    </row>
    <row r="741" spans="2:6" x14ac:dyDescent="0.2">
      <c r="B741" s="24"/>
      <c r="F741" s="24"/>
    </row>
    <row r="742" spans="2:6" x14ac:dyDescent="0.2">
      <c r="B742" s="24"/>
      <c r="F742" s="24"/>
    </row>
    <row r="743" spans="2:6" x14ac:dyDescent="0.2">
      <c r="B743" s="24"/>
      <c r="F743" s="24"/>
    </row>
    <row r="744" spans="2:6" x14ac:dyDescent="0.2">
      <c r="B744" s="24"/>
      <c r="F744" s="24"/>
    </row>
    <row r="745" spans="2:6" x14ac:dyDescent="0.2">
      <c r="B745" s="24"/>
      <c r="F745" s="24"/>
    </row>
    <row r="746" spans="2:6" x14ac:dyDescent="0.2">
      <c r="B746" s="24"/>
      <c r="F746" s="24"/>
    </row>
    <row r="747" spans="2:6" x14ac:dyDescent="0.2">
      <c r="B747" s="24"/>
      <c r="F747" s="24"/>
    </row>
    <row r="748" spans="2:6" x14ac:dyDescent="0.2">
      <c r="B748" s="24"/>
      <c r="F748" s="24"/>
    </row>
    <row r="749" spans="2:6" x14ac:dyDescent="0.2">
      <c r="B749" s="24"/>
      <c r="F749" s="24"/>
    </row>
    <row r="750" spans="2:6" x14ac:dyDescent="0.2">
      <c r="B750" s="24"/>
      <c r="F750" s="24"/>
    </row>
    <row r="751" spans="2:6" x14ac:dyDescent="0.2">
      <c r="B751" s="24"/>
      <c r="F751" s="24"/>
    </row>
    <row r="752" spans="2:6" x14ac:dyDescent="0.2">
      <c r="B752" s="24"/>
      <c r="F752" s="24"/>
    </row>
    <row r="753" spans="2:6" x14ac:dyDescent="0.2">
      <c r="B753" s="24"/>
      <c r="F753" s="24"/>
    </row>
    <row r="754" spans="2:6" x14ac:dyDescent="0.2">
      <c r="B754" s="24"/>
      <c r="F754" s="24"/>
    </row>
    <row r="755" spans="2:6" x14ac:dyDescent="0.2">
      <c r="B755" s="24"/>
      <c r="F755" s="24"/>
    </row>
    <row r="756" spans="2:6" x14ac:dyDescent="0.2">
      <c r="B756" s="24"/>
      <c r="F756" s="24"/>
    </row>
    <row r="757" spans="2:6" x14ac:dyDescent="0.2">
      <c r="B757" s="24"/>
      <c r="F757" s="24"/>
    </row>
    <row r="758" spans="2:6" x14ac:dyDescent="0.2">
      <c r="B758" s="24"/>
      <c r="F758" s="24"/>
    </row>
    <row r="759" spans="2:6" x14ac:dyDescent="0.2">
      <c r="B759" s="24"/>
      <c r="F759" s="24"/>
    </row>
    <row r="760" spans="2:6" x14ac:dyDescent="0.2">
      <c r="B760" s="24"/>
      <c r="F760" s="24"/>
    </row>
    <row r="761" spans="2:6" x14ac:dyDescent="0.2">
      <c r="B761" s="24"/>
      <c r="F761" s="24"/>
    </row>
    <row r="762" spans="2:6" x14ac:dyDescent="0.2">
      <c r="B762" s="24"/>
      <c r="F762" s="24"/>
    </row>
    <row r="763" spans="2:6" x14ac:dyDescent="0.2">
      <c r="B763" s="24"/>
      <c r="F763" s="24"/>
    </row>
    <row r="764" spans="2:6" x14ac:dyDescent="0.2">
      <c r="B764" s="24"/>
      <c r="F764" s="24"/>
    </row>
    <row r="765" spans="2:6" x14ac:dyDescent="0.2">
      <c r="B765" s="24"/>
      <c r="F765" s="24"/>
    </row>
    <row r="766" spans="2:6" x14ac:dyDescent="0.2">
      <c r="B766" s="24"/>
      <c r="F766" s="24"/>
    </row>
    <row r="767" spans="2:6" x14ac:dyDescent="0.2">
      <c r="B767" s="24"/>
      <c r="F767" s="24"/>
    </row>
    <row r="768" spans="2:6" x14ac:dyDescent="0.2">
      <c r="B768" s="24"/>
      <c r="F768" s="24"/>
    </row>
    <row r="769" spans="2:6" x14ac:dyDescent="0.2">
      <c r="B769" s="24"/>
      <c r="F769" s="24"/>
    </row>
    <row r="770" spans="2:6" x14ac:dyDescent="0.2">
      <c r="B770" s="24"/>
      <c r="F770" s="24"/>
    </row>
    <row r="771" spans="2:6" x14ac:dyDescent="0.2">
      <c r="B771" s="24"/>
      <c r="F771" s="24"/>
    </row>
    <row r="772" spans="2:6" x14ac:dyDescent="0.2">
      <c r="B772" s="24"/>
      <c r="F772" s="24"/>
    </row>
    <row r="773" spans="2:6" x14ac:dyDescent="0.2">
      <c r="B773" s="24"/>
      <c r="F773" s="24"/>
    </row>
    <row r="774" spans="2:6" x14ac:dyDescent="0.2">
      <c r="B774" s="24"/>
      <c r="F774" s="24"/>
    </row>
    <row r="775" spans="2:6" x14ac:dyDescent="0.2">
      <c r="B775" s="24"/>
      <c r="F775" s="24"/>
    </row>
    <row r="776" spans="2:6" x14ac:dyDescent="0.2">
      <c r="B776" s="24"/>
      <c r="F776" s="24"/>
    </row>
    <row r="777" spans="2:6" x14ac:dyDescent="0.2">
      <c r="B777" s="24"/>
      <c r="F777" s="24"/>
    </row>
    <row r="778" spans="2:6" x14ac:dyDescent="0.2">
      <c r="B778" s="24"/>
      <c r="F778" s="24"/>
    </row>
    <row r="779" spans="2:6" x14ac:dyDescent="0.2">
      <c r="B779" s="24"/>
      <c r="F779" s="24"/>
    </row>
    <row r="780" spans="2:6" x14ac:dyDescent="0.2">
      <c r="B780" s="24"/>
      <c r="F780" s="24"/>
    </row>
    <row r="781" spans="2:6" x14ac:dyDescent="0.2">
      <c r="B781" s="24"/>
      <c r="F781" s="24"/>
    </row>
    <row r="782" spans="2:6" x14ac:dyDescent="0.2">
      <c r="B782" s="24"/>
      <c r="F782" s="24"/>
    </row>
    <row r="783" spans="2:6" x14ac:dyDescent="0.2">
      <c r="B783" s="24"/>
      <c r="F783" s="24"/>
    </row>
    <row r="784" spans="2:6" x14ac:dyDescent="0.2">
      <c r="B784" s="24"/>
      <c r="F784" s="24"/>
    </row>
    <row r="785" spans="2:6" x14ac:dyDescent="0.2">
      <c r="B785" s="24"/>
      <c r="F785" s="24"/>
    </row>
    <row r="786" spans="2:6" x14ac:dyDescent="0.2">
      <c r="B786" s="24"/>
      <c r="F786" s="24"/>
    </row>
    <row r="787" spans="2:6" x14ac:dyDescent="0.2">
      <c r="B787" s="24"/>
      <c r="F787" s="24"/>
    </row>
    <row r="788" spans="2:6" x14ac:dyDescent="0.2">
      <c r="B788" s="24"/>
      <c r="F788" s="24"/>
    </row>
    <row r="789" spans="2:6" x14ac:dyDescent="0.2">
      <c r="B789" s="24"/>
      <c r="F789" s="24"/>
    </row>
    <row r="790" spans="2:6" x14ac:dyDescent="0.2">
      <c r="B790" s="24"/>
      <c r="F790" s="24"/>
    </row>
    <row r="791" spans="2:6" x14ac:dyDescent="0.2">
      <c r="B791" s="24"/>
      <c r="F791" s="24"/>
    </row>
    <row r="792" spans="2:6" x14ac:dyDescent="0.2">
      <c r="B792" s="24"/>
      <c r="F792" s="24"/>
    </row>
    <row r="793" spans="2:6" x14ac:dyDescent="0.2">
      <c r="B793" s="24"/>
      <c r="F793" s="24"/>
    </row>
    <row r="794" spans="2:6" x14ac:dyDescent="0.2">
      <c r="B794" s="24"/>
      <c r="F794" s="24"/>
    </row>
    <row r="795" spans="2:6" x14ac:dyDescent="0.2">
      <c r="B795" s="24"/>
      <c r="F795" s="24"/>
    </row>
    <row r="796" spans="2:6" x14ac:dyDescent="0.2">
      <c r="B796" s="24"/>
      <c r="F796" s="24"/>
    </row>
    <row r="797" spans="2:6" x14ac:dyDescent="0.2">
      <c r="B797" s="24"/>
      <c r="F797" s="24"/>
    </row>
    <row r="798" spans="2:6" x14ac:dyDescent="0.2">
      <c r="B798" s="24"/>
      <c r="F798" s="24"/>
    </row>
    <row r="799" spans="2:6" x14ac:dyDescent="0.2">
      <c r="B799" s="24"/>
      <c r="F799" s="24"/>
    </row>
    <row r="800" spans="2:6" x14ac:dyDescent="0.2">
      <c r="B800" s="24"/>
      <c r="F800" s="24"/>
    </row>
    <row r="801" spans="2:6" x14ac:dyDescent="0.2">
      <c r="B801" s="24"/>
      <c r="F801" s="24"/>
    </row>
    <row r="802" spans="2:6" x14ac:dyDescent="0.2">
      <c r="B802" s="24"/>
      <c r="F802" s="24"/>
    </row>
    <row r="803" spans="2:6" x14ac:dyDescent="0.2">
      <c r="B803" s="24"/>
      <c r="F803" s="24"/>
    </row>
    <row r="804" spans="2:6" x14ac:dyDescent="0.2">
      <c r="B804" s="24"/>
      <c r="F804" s="24"/>
    </row>
    <row r="805" spans="2:6" x14ac:dyDescent="0.2">
      <c r="B805" s="24"/>
      <c r="F805" s="24"/>
    </row>
    <row r="806" spans="2:6" x14ac:dyDescent="0.2">
      <c r="B806" s="24"/>
      <c r="F806" s="24"/>
    </row>
    <row r="807" spans="2:6" x14ac:dyDescent="0.2">
      <c r="B807" s="24"/>
      <c r="F807" s="24"/>
    </row>
    <row r="808" spans="2:6" x14ac:dyDescent="0.2">
      <c r="B808" s="24"/>
      <c r="F808" s="24"/>
    </row>
    <row r="809" spans="2:6" x14ac:dyDescent="0.2">
      <c r="B809" s="24"/>
      <c r="F809" s="24"/>
    </row>
    <row r="810" spans="2:6" x14ac:dyDescent="0.2">
      <c r="B810" s="24"/>
      <c r="F810" s="24"/>
    </row>
    <row r="811" spans="2:6" x14ac:dyDescent="0.2">
      <c r="B811" s="24"/>
      <c r="F811" s="24"/>
    </row>
    <row r="812" spans="2:6" x14ac:dyDescent="0.2">
      <c r="B812" s="24"/>
      <c r="F812" s="24"/>
    </row>
    <row r="813" spans="2:6" x14ac:dyDescent="0.2">
      <c r="B813" s="24"/>
      <c r="F813" s="24"/>
    </row>
    <row r="814" spans="2:6" x14ac:dyDescent="0.2">
      <c r="B814" s="24"/>
      <c r="F814" s="24"/>
    </row>
    <row r="815" spans="2:6" x14ac:dyDescent="0.2">
      <c r="B815" s="24"/>
      <c r="F815" s="24"/>
    </row>
    <row r="816" spans="2:6" x14ac:dyDescent="0.2">
      <c r="B816" s="24"/>
      <c r="F816" s="24"/>
    </row>
    <row r="817" spans="2:6" x14ac:dyDescent="0.2">
      <c r="B817" s="24"/>
      <c r="F817" s="24"/>
    </row>
    <row r="818" spans="2:6" x14ac:dyDescent="0.2">
      <c r="B818" s="24"/>
      <c r="F818" s="24"/>
    </row>
    <row r="819" spans="2:6" x14ac:dyDescent="0.2">
      <c r="B819" s="24"/>
      <c r="F819" s="24"/>
    </row>
    <row r="820" spans="2:6" x14ac:dyDescent="0.2">
      <c r="B820" s="24"/>
      <c r="F820" s="24"/>
    </row>
    <row r="821" spans="2:6" x14ac:dyDescent="0.2">
      <c r="B821" s="24"/>
      <c r="F821" s="24"/>
    </row>
    <row r="822" spans="2:6" x14ac:dyDescent="0.2">
      <c r="B822" s="24"/>
      <c r="F822" s="24"/>
    </row>
    <row r="823" spans="2:6" x14ac:dyDescent="0.2">
      <c r="B823" s="24"/>
      <c r="F823" s="24"/>
    </row>
    <row r="824" spans="2:6" x14ac:dyDescent="0.2">
      <c r="B824" s="24"/>
      <c r="F824" s="24"/>
    </row>
    <row r="825" spans="2:6" x14ac:dyDescent="0.2">
      <c r="B825" s="24"/>
      <c r="F825" s="24"/>
    </row>
    <row r="826" spans="2:6" x14ac:dyDescent="0.2">
      <c r="B826" s="24"/>
      <c r="F826" s="24"/>
    </row>
    <row r="827" spans="2:6" x14ac:dyDescent="0.2">
      <c r="B827" s="24"/>
      <c r="F827" s="24"/>
    </row>
    <row r="828" spans="2:6" x14ac:dyDescent="0.2">
      <c r="B828" s="24"/>
      <c r="F828" s="24"/>
    </row>
    <row r="829" spans="2:6" x14ac:dyDescent="0.2">
      <c r="B829" s="24"/>
      <c r="F829" s="24"/>
    </row>
    <row r="830" spans="2:6" x14ac:dyDescent="0.2">
      <c r="B830" s="24"/>
      <c r="F830" s="24"/>
    </row>
    <row r="831" spans="2:6" x14ac:dyDescent="0.2">
      <c r="B831" s="24"/>
      <c r="F831" s="24"/>
    </row>
    <row r="832" spans="2:6" x14ac:dyDescent="0.2">
      <c r="B832" s="24"/>
      <c r="F832" s="24"/>
    </row>
    <row r="833" spans="2:6" x14ac:dyDescent="0.2">
      <c r="B833" s="24"/>
      <c r="F833" s="24"/>
    </row>
    <row r="834" spans="2:6" x14ac:dyDescent="0.2">
      <c r="B834" s="24"/>
      <c r="F834" s="24"/>
    </row>
    <row r="835" spans="2:6" x14ac:dyDescent="0.2">
      <c r="B835" s="24"/>
      <c r="F835" s="24"/>
    </row>
    <row r="836" spans="2:6" x14ac:dyDescent="0.2">
      <c r="B836" s="24"/>
      <c r="F836" s="24"/>
    </row>
    <row r="837" spans="2:6" x14ac:dyDescent="0.2">
      <c r="B837" s="24"/>
      <c r="F837" s="24"/>
    </row>
    <row r="838" spans="2:6" x14ac:dyDescent="0.2">
      <c r="B838" s="24"/>
      <c r="F838" s="24"/>
    </row>
    <row r="839" spans="2:6" x14ac:dyDescent="0.2">
      <c r="B839" s="24"/>
      <c r="F839" s="24"/>
    </row>
    <row r="840" spans="2:6" x14ac:dyDescent="0.2">
      <c r="B840" s="24"/>
      <c r="F840" s="24"/>
    </row>
    <row r="841" spans="2:6" x14ac:dyDescent="0.2">
      <c r="B841" s="24"/>
      <c r="F841" s="24"/>
    </row>
    <row r="842" spans="2:6" x14ac:dyDescent="0.2">
      <c r="B842" s="24"/>
      <c r="F842" s="24"/>
    </row>
    <row r="843" spans="2:6" x14ac:dyDescent="0.2">
      <c r="B843" s="24"/>
      <c r="F843" s="24"/>
    </row>
    <row r="844" spans="2:6" x14ac:dyDescent="0.2">
      <c r="B844" s="24"/>
      <c r="F844" s="24"/>
    </row>
    <row r="845" spans="2:6" x14ac:dyDescent="0.2">
      <c r="B845" s="24"/>
      <c r="F845" s="24"/>
    </row>
    <row r="846" spans="2:6" x14ac:dyDescent="0.2">
      <c r="B846" s="24"/>
      <c r="F846" s="24"/>
    </row>
    <row r="847" spans="2:6" x14ac:dyDescent="0.2">
      <c r="B847" s="24"/>
      <c r="F847" s="24"/>
    </row>
    <row r="848" spans="2:6" x14ac:dyDescent="0.2">
      <c r="B848" s="24"/>
      <c r="F848" s="24"/>
    </row>
    <row r="849" spans="2:6" x14ac:dyDescent="0.2">
      <c r="B849" s="24"/>
      <c r="F849" s="24"/>
    </row>
    <row r="850" spans="2:6" x14ac:dyDescent="0.2">
      <c r="B850" s="24"/>
      <c r="F850" s="24"/>
    </row>
    <row r="851" spans="2:6" x14ac:dyDescent="0.2">
      <c r="B851" s="24"/>
      <c r="F851" s="24"/>
    </row>
    <row r="852" spans="2:6" x14ac:dyDescent="0.2">
      <c r="B852" s="24"/>
      <c r="F852" s="24"/>
    </row>
    <row r="853" spans="2:6" x14ac:dyDescent="0.2">
      <c r="B853" s="24"/>
      <c r="F853" s="24"/>
    </row>
    <row r="854" spans="2:6" x14ac:dyDescent="0.2">
      <c r="B854" s="24"/>
      <c r="F854" s="24"/>
    </row>
    <row r="855" spans="2:6" x14ac:dyDescent="0.2">
      <c r="B855" s="24"/>
      <c r="F855" s="24"/>
    </row>
    <row r="856" spans="2:6" x14ac:dyDescent="0.2">
      <c r="B856" s="24"/>
      <c r="F856" s="24"/>
    </row>
    <row r="857" spans="2:6" x14ac:dyDescent="0.2">
      <c r="B857" s="24"/>
      <c r="F857" s="24"/>
    </row>
    <row r="858" spans="2:6" x14ac:dyDescent="0.2">
      <c r="B858" s="24"/>
      <c r="F858" s="24"/>
    </row>
    <row r="859" spans="2:6" x14ac:dyDescent="0.2">
      <c r="B859" s="24"/>
      <c r="F859" s="24"/>
    </row>
  </sheetData>
  <phoneticPr fontId="7" type="noConversion"/>
  <hyperlinks>
    <hyperlink ref="P11" r:id="rId1" display="http://www.konkoly.hu/cgi-bin/IBVS?4911" xr:uid="{00000000-0004-0000-0100-000000000000}"/>
    <hyperlink ref="P12" r:id="rId2" display="http://www.konkoly.hu/cgi-bin/IBVS?4911" xr:uid="{00000000-0004-0000-0100-000001000000}"/>
    <hyperlink ref="P13" r:id="rId3" display="http://www.konkoly.hu/cgi-bin/IBVS?4911" xr:uid="{00000000-0004-0000-0100-000002000000}"/>
    <hyperlink ref="P14" r:id="rId4" display="http://www.konkoly.hu/cgi-bin/IBVS?4911" xr:uid="{00000000-0004-0000-0100-000003000000}"/>
    <hyperlink ref="P15" r:id="rId5" display="http://www.konkoly.hu/cgi-bin/IBVS?4911" xr:uid="{00000000-0004-0000-0100-000004000000}"/>
    <hyperlink ref="P16" r:id="rId6" display="http://www.konkoly.hu/cgi-bin/IBVS?4911" xr:uid="{00000000-0004-0000-0100-000005000000}"/>
    <hyperlink ref="P17" r:id="rId7" display="http://www.konkoly.hu/cgi-bin/IBVS?4911" xr:uid="{00000000-0004-0000-0100-000006000000}"/>
    <hyperlink ref="P18" r:id="rId8" display="http://www.konkoly.hu/cgi-bin/IBVS?4911" xr:uid="{00000000-0004-0000-0100-000007000000}"/>
    <hyperlink ref="P19" r:id="rId9" display="http://www.konkoly.hu/cgi-bin/IBVS?4911" xr:uid="{00000000-0004-0000-0100-000008000000}"/>
    <hyperlink ref="P20" r:id="rId10" display="http://www.konkoly.hu/cgi-bin/IBVS?4911" xr:uid="{00000000-0004-0000-0100-000009000000}"/>
    <hyperlink ref="P21" r:id="rId11" display="http://www.konkoly.hu/cgi-bin/IBVS?4911" xr:uid="{00000000-0004-0000-0100-00000A000000}"/>
    <hyperlink ref="P22" r:id="rId12" display="http://www.konkoly.hu/cgi-bin/IBVS?4911" xr:uid="{00000000-0004-0000-0100-00000B000000}"/>
    <hyperlink ref="P23" r:id="rId13" display="http://www.konkoly.hu/cgi-bin/IBVS?4911" xr:uid="{00000000-0004-0000-0100-00000C000000}"/>
    <hyperlink ref="P24" r:id="rId14" display="http://www.konkoly.hu/cgi-bin/IBVS?4911" xr:uid="{00000000-0004-0000-0100-00000D000000}"/>
    <hyperlink ref="P25" r:id="rId15" display="http://www.konkoly.hu/cgi-bin/IBVS?4911" xr:uid="{00000000-0004-0000-0100-00000E000000}"/>
    <hyperlink ref="P26" r:id="rId16" display="http://www.konkoly.hu/cgi-bin/IBVS?4911" xr:uid="{00000000-0004-0000-0100-00000F000000}"/>
    <hyperlink ref="P27" r:id="rId17" display="http://www.konkoly.hu/cgi-bin/IBVS?4911" xr:uid="{00000000-0004-0000-0100-000010000000}"/>
    <hyperlink ref="P28" r:id="rId18" display="http://www.konkoly.hu/cgi-bin/IBVS?4911" xr:uid="{00000000-0004-0000-0100-000011000000}"/>
    <hyperlink ref="P29" r:id="rId19" display="http://www.konkoly.hu/cgi-bin/IBVS?4911" xr:uid="{00000000-0004-0000-0100-000012000000}"/>
    <hyperlink ref="P30" r:id="rId20" display="http://www.konkoly.hu/cgi-bin/IBVS?4911" xr:uid="{00000000-0004-0000-0100-000013000000}"/>
    <hyperlink ref="P31" r:id="rId21" display="http://www.konkoly.hu/cgi-bin/IBVS?4911" xr:uid="{00000000-0004-0000-0100-000014000000}"/>
    <hyperlink ref="P32" r:id="rId22" display="http://www.konkoly.hu/cgi-bin/IBVS?4911" xr:uid="{00000000-0004-0000-0100-000015000000}"/>
    <hyperlink ref="P33" r:id="rId23" display="http://www.konkoly.hu/cgi-bin/IBVS?4911" xr:uid="{00000000-0004-0000-0100-000016000000}"/>
    <hyperlink ref="P34" r:id="rId24" display="http://www.konkoly.hu/cgi-bin/IBVS?4911" xr:uid="{00000000-0004-0000-0100-000017000000}"/>
    <hyperlink ref="P35" r:id="rId25" display="http://www.konkoly.hu/cgi-bin/IBVS?4911" xr:uid="{00000000-0004-0000-0100-000018000000}"/>
    <hyperlink ref="P36" r:id="rId26" display="http://www.konkoly.hu/cgi-bin/IBVS?4911" xr:uid="{00000000-0004-0000-0100-000019000000}"/>
    <hyperlink ref="P37" r:id="rId27" display="http://www.konkoly.hu/cgi-bin/IBVS?4911" xr:uid="{00000000-0004-0000-0100-00001A000000}"/>
    <hyperlink ref="P38" r:id="rId28" display="http://www.konkoly.hu/cgi-bin/IBVS?4911" xr:uid="{00000000-0004-0000-0100-00001B000000}"/>
    <hyperlink ref="P53" r:id="rId29" display="http://www.bav-astro.de/sfs/BAVM_link.php?BAVMnr=154" xr:uid="{00000000-0004-0000-0100-00001C000000}"/>
    <hyperlink ref="P54" r:id="rId30" display="http://www.bav-astro.de/sfs/BAVM_link.php?BAVMnr=157" xr:uid="{00000000-0004-0000-0100-00001D000000}"/>
    <hyperlink ref="P41" r:id="rId31" display="http://www.bav-astro.de/sfs/BAVM_link.php?BAVMnr=158" xr:uid="{00000000-0004-0000-0100-00001E000000}"/>
    <hyperlink ref="P42" r:id="rId32" display="http://www.bav-astro.de/sfs/BAVM_link.php?BAVMnr=158" xr:uid="{00000000-0004-0000-0100-00001F000000}"/>
    <hyperlink ref="P43" r:id="rId33" display="http://www.bav-astro.de/sfs/BAVM_link.php?BAVMnr=173" xr:uid="{00000000-0004-0000-0100-000020000000}"/>
    <hyperlink ref="P44" r:id="rId34" display="http://www.konkoly.hu/cgi-bin/IBVS?5592" xr:uid="{00000000-0004-0000-0100-000021000000}"/>
    <hyperlink ref="P45" r:id="rId35" display="http://www.bav-astro.de/sfs/BAVM_link.php?BAVMnr=178" xr:uid="{00000000-0004-0000-0100-000022000000}"/>
    <hyperlink ref="P46" r:id="rId36" display="http://www.bav-astro.de/sfs/BAVM_link.php?BAVMnr=174" xr:uid="{00000000-0004-0000-0100-000023000000}"/>
    <hyperlink ref="P47" r:id="rId37" display="http://www.bav-astro.de/sfs/BAVM_link.php?BAVMnr=186" xr:uid="{00000000-0004-0000-0100-000024000000}"/>
    <hyperlink ref="P55" r:id="rId38" display="http://www.bav-astro.de/sfs/BAVM_link.php?BAVMnr=228" xr:uid="{00000000-0004-0000-0100-000025000000}"/>
    <hyperlink ref="P48" r:id="rId39" display="http://www.konkoly.hu/cgi-bin/IBVS?5992" xr:uid="{00000000-0004-0000-0100-000026000000}"/>
    <hyperlink ref="P56" r:id="rId40" display="http://www.bav-astro.de/sfs/BAVM_link.php?BAVMnr=231" xr:uid="{00000000-0004-0000-0100-000027000000}"/>
    <hyperlink ref="P57" r:id="rId41" display="http://vsolj.cetus-net.org/vsoljno56.pdf" xr:uid="{00000000-0004-0000-0100-000028000000}"/>
    <hyperlink ref="P49" r:id="rId42" display="http://www.bav-astro.de/sfs/BAVM_link.php?BAVMnr=238" xr:uid="{00000000-0004-0000-0100-000029000000}"/>
    <hyperlink ref="P50" r:id="rId43" display="http://www.bav-astro.de/sfs/BAVM_link.php?BAVMnr=238" xr:uid="{00000000-0004-0000-0100-00002A000000}"/>
    <hyperlink ref="P51" r:id="rId44" display="http://www.bav-astro.de/sfs/BAVM_link.php?BAVMnr=239" xr:uid="{00000000-0004-0000-0100-00002B000000}"/>
    <hyperlink ref="P52" r:id="rId45" display="http://www.bav-astro.de/sfs/BAVM_link.php?BAVMnr=239" xr:uid="{00000000-0004-0000-0100-00002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2024-02-18T06:18:42Z</dcterms:modified>
</cp:coreProperties>
</file>