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8E0960F4-292A-43C8-B2C9-5F0A49D0CF1F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25" i="1"/>
  <c r="O29" i="1"/>
  <c r="O23" i="1"/>
  <c r="O27" i="1"/>
  <c r="O26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<sst xmlns="http://schemas.openxmlformats.org/spreadsheetml/2006/main" count="70" uniqueCount="53">
  <si>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</si>
  <si>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</si>
  <si>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</si>
  <si>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</si>
  <si>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</si>
  <si>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</si>
  <si>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</si>
  <si>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</si>
  <si>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</si>
  <si>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</si>
  <si>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</si>
  <si>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</si>
  <si>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</si>
  <si>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</si>
  <si>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</si>
  <si>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</si>
  <si>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</si>
  <si>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</si>
  <si>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</si>
  <si>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</si>
  <si>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</si>
  <si>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</si>
  <si>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</si>
  <si>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</si>
  <si>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</si>
  <si>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</si>
  <si>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</si>
  <si>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</si>
  <si>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</si>
  <si>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</si>
  <si>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</si>
  <si>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</si>
  <si>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</si>
  <si>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</si>
  <si>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</si>
  <si>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</si>
  <si>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</si>
  <si>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</si>
  <si>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</si>
  <si>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</si>
  <si>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</si>
  <si>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</si>
  <si>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</si>
  <si>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</si>
  <si>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</si>
  <si>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</si>
  <si>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</si>
  <si>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14.85 (0.33)</t>
  </si>
  <si>
    <t>Mag CV</t>
  </si>
  <si>
    <t>BAV102 Feb 2025</t>
  </si>
  <si>
    <t>I</t>
  </si>
  <si>
    <t>CSS J082746.5+392213 Lyn</t>
  </si>
  <si>
    <t>VSX : Detail for CSS_J082746.5+392213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</si>
</sst>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8" applyNumberFormat="1" applyFont="1" applyFill="1" applyBorder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J082746.5+392213 Lyn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1.0329999997338746E-2</c:v>
                </c:pt>
                <c:pt idx="2">
                  <c:v>1.3074000002234243E-2</c:v>
                </c:pt>
                <c:pt idx="3">
                  <c:v>1.3947999999800231E-2</c:v>
                </c:pt>
                <c:pt idx="4">
                  <c:v>1.5171999999438412E-2</c:v>
                </c:pt>
                <c:pt idx="5">
                  <c:v>2.592000000004191E-2</c:v>
                </c:pt>
                <c:pt idx="6">
                  <c:v>1.7738000002282206E-2</c:v>
                </c:pt>
                <c:pt idx="7">
                  <c:v>1.7736000001605134E-2</c:v>
                </c:pt>
                <c:pt idx="8">
                  <c:v>1.7540000000735745E-2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-1.2095056046094663E-4</c:v>
                </c:pt>
                <c:pt idx="1">
                  <c:v>1.6276886086710237E-2</c:v>
                </c:pt>
                <c:pt idx="2">
                  <c:v>1.6369343220572246E-2</c:v>
                </c:pt>
                <c:pt idx="3">
                  <c:v>1.638773138765906E-2</c:v>
                </c:pt>
                <c:pt idx="4">
                  <c:v>1.6393212094047788E-2</c:v>
                </c:pt>
                <c:pt idx="5">
                  <c:v>1.6461760639170566E-2</c:v>
                </c:pt>
                <c:pt idx="6">
                  <c:v>1.6562677124197782E-2</c:v>
                </c:pt>
                <c:pt idx="7">
                  <c:v>1.6562716839461467E-2</c:v>
                </c:pt>
                <c:pt idx="8">
                  <c:v>1.6564623172118417E-2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206442.5</c:v>
                      </c:pt>
                      <c:pt idx="2">
                        <c:v>207606.5</c:v>
                      </c:pt>
                      <c:pt idx="3">
                        <c:v>207838</c:v>
                      </c:pt>
                      <c:pt idx="4">
                        <c:v>207907</c:v>
                      </c:pt>
                      <c:pt idx="5">
                        <c:v>208770</c:v>
                      </c:pt>
                      <c:pt idx="6">
                        <c:v>210040.5</c:v>
                      </c:pt>
                      <c:pt idx="7">
                        <c:v>210041</c:v>
                      </c:pt>
                      <c:pt idx="8">
                        <c:v>210065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J082746.5+392213 Lyn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1.0329999997338746E-2</c:v>
                </c:pt>
                <c:pt idx="2">
                  <c:v>1.3074000002234243E-2</c:v>
                </c:pt>
                <c:pt idx="3">
                  <c:v>1.3947999999800231E-2</c:v>
                </c:pt>
                <c:pt idx="4">
                  <c:v>1.5171999999438412E-2</c:v>
                </c:pt>
                <c:pt idx="5">
                  <c:v>2.592000000004191E-2</c:v>
                </c:pt>
                <c:pt idx="6">
                  <c:v>1.7738000002282206E-2</c:v>
                </c:pt>
                <c:pt idx="7">
                  <c:v>1.7736000001605134E-2</c:v>
                </c:pt>
                <c:pt idx="8">
                  <c:v>1.7540000000735745E-2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4.8999999999999998E-3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-1.2095056046094663E-4</c:v>
                </c:pt>
                <c:pt idx="1">
                  <c:v>1.6276886086710237E-2</c:v>
                </c:pt>
                <c:pt idx="2">
                  <c:v>1.6369343220572246E-2</c:v>
                </c:pt>
                <c:pt idx="3">
                  <c:v>1.638773138765906E-2</c:v>
                </c:pt>
                <c:pt idx="4">
                  <c:v>1.6393212094047788E-2</c:v>
                </c:pt>
                <c:pt idx="5">
                  <c:v>1.6461760639170566E-2</c:v>
                </c:pt>
                <c:pt idx="6">
                  <c:v>1.6562677124197782E-2</c:v>
                </c:pt>
                <c:pt idx="7">
                  <c:v>1.6562716839461467E-2</c:v>
                </c:pt>
                <c:pt idx="8">
                  <c:v>1.6564623172118417E-2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206442.5</c:v>
                </c:pt>
                <c:pt idx="2">
                  <c:v>207606.5</c:v>
                </c:pt>
                <c:pt idx="3">
                  <c:v>207838</c:v>
                </c:pt>
                <c:pt idx="4">
                  <c:v>207907</c:v>
                </c:pt>
                <c:pt idx="5">
                  <c:v>208770</c:v>
                </c:pt>
                <c:pt idx="6">
                  <c:v>210040.5</c:v>
                </c:pt>
                <c:pt idx="7">
                  <c:v>210041</c:v>
                </c:pt>
                <c:pt idx="8">
                  <c:v>210065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2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767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6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7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0.28880400000000001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-1.2095056046094663E-4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7.9430527372857746E-8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60838.792363310182</v>
      </c>
    </row>
    <row r="15" spans="1:15" ht="12.95" customHeight="1" x14ac:dyDescent="0.2">
      <c r="A15" s="17" t="s">
        <v>17</v>
      </c>
      <c r="C15" s="18">
        <f ca="1">(C7+C11)+(C8+C12)*INT(MAX(F21:F3533))</f>
        <v>60667.628824623178</v>
      </c>
      <c r="E15" s="37" t="s">
        <v>33</v>
      </c>
      <c r="F15" s="39">
        <f ca="1">ROUND(2*(F14-$C$7)/$C$8,0)/2+F13</f>
        <v>210658.5</v>
      </c>
    </row>
    <row r="16" spans="1:15" ht="12.95" customHeight="1" x14ac:dyDescent="0.2">
      <c r="A16" s="17" t="s">
        <v>4</v>
      </c>
      <c r="C16" s="18">
        <f ca="1">+C8+C12</f>
        <v>0.28880407943052738</v>
      </c>
      <c r="E16" s="37" t="s">
        <v>34</v>
      </c>
      <c r="F16" s="39">
        <f ca="1">ROUND(2*(F14-$C$15)/$C$16,0)/2+F13</f>
        <v>593.5</v>
      </c>
    </row>
    <row r="17" spans="1:21" ht="12.95" customHeight="1" thickBot="1" x14ac:dyDescent="0.25">
      <c r="A17" s="16" t="s">
        <v>27</v>
      </c>
      <c r="C17" s="20">
        <f>COUNT(C21:C2191)</f>
        <v>9</v>
      </c>
      <c r="E17" s="37" t="s">
        <v>43</v>
      </c>
      <c r="F17" s="40">
        <f ca="1">+$C$15+$C$16*$F$16-15018.5-$C$5/24</f>
        <v>45820.929879098534</v>
      </c>
    </row>
    <row r="18" spans="1:21" ht="12.95" customHeight="1" thickTop="1" thickBot="1" x14ac:dyDescent="0.25">
      <c r="A18" s="17" t="s">
        <v>5</v>
      </c>
      <c r="C18" s="24">
        <f ca="1">+C15</f>
        <v>60667.628824623178</v>
      </c>
      <c r="D18" s="25">
        <f ca="1">+C16</f>
        <v>0.28880407943052738</v>
      </c>
      <c r="E18" s="42" t="s">
        <v>44</v>
      </c>
      <c r="F18" s="41">
        <f ca="1">+($C$15+$C$16*$F$16)-($C$16/2)-15018.5-$C$5/24</f>
        <v>45820.785477058816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-1.2095056046094663E-4</v>
      </c>
      <c r="Q21" s="26">
        <f>+C21-15018.5</f>
        <v>-15018.5</v>
      </c>
    </row>
    <row r="22" spans="1:21" ht="12.95" customHeight="1" x14ac:dyDescent="0.2">
      <c r="A22" s="45" t="s">
        <v>49</v>
      </c>
      <c r="B22" s="43" t="s">
        <v>50</v>
      </c>
      <c r="C22" s="46">
        <v>59621.430099999998</v>
      </c>
      <c r="D22" s="44">
        <v>3.5000000000000001E-3</v>
      </c>
      <c r="E22" s="20">
        <f t="shared" ref="E22:E29" si="0">+(C22-C$7)/C$8</f>
        <v>206442.53576820265</v>
      </c>
      <c r="F22" s="20">
        <f t="shared" ref="F22:F29" si="1">ROUND(2*E22,0)/2</f>
        <v>206442.5</v>
      </c>
      <c r="G22" s="20">
        <f t="shared" ref="G22:G29" si="2">+C22-(C$7+F22*C$8)</f>
        <v>1.0329999997338746E-2</v>
      </c>
      <c r="K22" s="20">
        <f t="shared" ref="K22:K29" si="3">+G22</f>
        <v>1.0329999997338746E-2</v>
      </c>
      <c r="O22" s="20">
        <f t="shared" ref="O22:O29" ca="1" si="4">+C$11+C$12*$F22</f>
        <v>1.6276886086710237E-2</v>
      </c>
      <c r="Q22" s="26">
        <f t="shared" ref="Q22:Q29" si="5">+C22-15018.5</f>
        <v>44602.930099999998</v>
      </c>
    </row>
    <row r="23" spans="1:21" ht="12.95" customHeight="1" x14ac:dyDescent="0.2">
      <c r="A23" s="45" t="s">
        <v>49</v>
      </c>
      <c r="B23" s="43" t="s">
        <v>50</v>
      </c>
      <c r="C23" s="46">
        <v>59957.600700000003</v>
      </c>
      <c r="D23" s="44">
        <v>4.1999999999999997E-3</v>
      </c>
      <c r="E23" s="20">
        <f t="shared" si="0"/>
        <v>207606.54526945611</v>
      </c>
      <c r="F23" s="20">
        <f t="shared" si="1"/>
        <v>207606.5</v>
      </c>
      <c r="G23" s="20">
        <f t="shared" si="2"/>
        <v>1.3074000002234243E-2</v>
      </c>
      <c r="K23" s="20">
        <f t="shared" si="3"/>
        <v>1.3074000002234243E-2</v>
      </c>
      <c r="O23" s="20">
        <f t="shared" ca="1" si="4"/>
        <v>1.6369343220572246E-2</v>
      </c>
      <c r="Q23" s="26">
        <f t="shared" si="5"/>
        <v>44939.100700000003</v>
      </c>
    </row>
    <row r="24" spans="1:21" ht="12.95" customHeight="1" x14ac:dyDescent="0.2">
      <c r="A24" s="45" t="s">
        <v>49</v>
      </c>
      <c r="B24" s="43" t="s">
        <v>50</v>
      </c>
      <c r="C24" s="46">
        <v>60024.459699999999</v>
      </c>
      <c r="D24" s="44">
        <v>4.1999999999999997E-3</v>
      </c>
      <c r="E24" s="20">
        <f t="shared" si="0"/>
        <v>207838.04829572997</v>
      </c>
      <c r="F24" s="20">
        <f t="shared" si="1"/>
        <v>207838</v>
      </c>
      <c r="G24" s="20">
        <f t="shared" si="2"/>
        <v>1.3947999999800231E-2</v>
      </c>
      <c r="K24" s="20">
        <f t="shared" si="3"/>
        <v>1.3947999999800231E-2</v>
      </c>
      <c r="O24" s="20">
        <f t="shared" ca="1" si="4"/>
        <v>1.638773138765906E-2</v>
      </c>
      <c r="Q24" s="26">
        <f t="shared" si="5"/>
        <v>45005.959699999999</v>
      </c>
    </row>
    <row r="25" spans="1:21" ht="12.95" customHeight="1" x14ac:dyDescent="0.2">
      <c r="A25" s="45" t="s">
        <v>49</v>
      </c>
      <c r="B25" s="43" t="s">
        <v>50</v>
      </c>
      <c r="C25" s="46">
        <v>60044.388400000003</v>
      </c>
      <c r="D25" s="44">
        <v>4.1999999999999997E-3</v>
      </c>
      <c r="E25" s="20">
        <f t="shared" si="0"/>
        <v>207907.05253389844</v>
      </c>
      <c r="F25" s="20">
        <f t="shared" si="1"/>
        <v>207907</v>
      </c>
      <c r="G25" s="20">
        <f t="shared" si="2"/>
        <v>1.5171999999438412E-2</v>
      </c>
      <c r="K25" s="20">
        <f t="shared" si="3"/>
        <v>1.5171999999438412E-2</v>
      </c>
      <c r="O25" s="20">
        <f t="shared" ca="1" si="4"/>
        <v>1.6393212094047788E-2</v>
      </c>
      <c r="Q25" s="26">
        <f t="shared" si="5"/>
        <v>45025.888400000003</v>
      </c>
    </row>
    <row r="26" spans="1:21" ht="12.95" customHeight="1" x14ac:dyDescent="0.2">
      <c r="A26" s="45" t="s">
        <v>49</v>
      </c>
      <c r="B26" s="43" t="s">
        <v>50</v>
      </c>
      <c r="C26" s="46">
        <v>60293.637000000002</v>
      </c>
      <c r="D26" s="44">
        <v>4.8999999999999998E-3</v>
      </c>
      <c r="E26" s="20">
        <f t="shared" si="0"/>
        <v>208770.08974944946</v>
      </c>
      <c r="F26" s="20">
        <f t="shared" si="1"/>
        <v>208770</v>
      </c>
      <c r="G26" s="20">
        <f t="shared" si="2"/>
        <v>2.592000000004191E-2</v>
      </c>
      <c r="K26" s="20">
        <f t="shared" si="3"/>
        <v>2.592000000004191E-2</v>
      </c>
      <c r="O26" s="20">
        <f t="shared" ca="1" si="4"/>
        <v>1.6461760639170566E-2</v>
      </c>
      <c r="Q26" s="26">
        <f t="shared" si="5"/>
        <v>45275.137000000002</v>
      </c>
    </row>
    <row r="27" spans="1:21" ht="12.95" customHeight="1" x14ac:dyDescent="0.2">
      <c r="A27" s="45" t="s">
        <v>49</v>
      </c>
      <c r="B27" s="43" t="s">
        <v>50</v>
      </c>
      <c r="C27" s="46">
        <v>60660.554300000003</v>
      </c>
      <c r="D27" s="44">
        <v>3.5000000000000001E-3</v>
      </c>
      <c r="E27" s="20">
        <f t="shared" si="0"/>
        <v>210040.56141881691</v>
      </c>
      <c r="F27" s="20">
        <f t="shared" si="1"/>
        <v>210040.5</v>
      </c>
      <c r="G27" s="20">
        <f t="shared" si="2"/>
        <v>1.7738000002282206E-2</v>
      </c>
      <c r="K27" s="20">
        <f t="shared" si="3"/>
        <v>1.7738000002282206E-2</v>
      </c>
      <c r="O27" s="20">
        <f t="shared" ca="1" si="4"/>
        <v>1.6562677124197782E-2</v>
      </c>
      <c r="Q27" s="26">
        <f t="shared" si="5"/>
        <v>45642.054300000003</v>
      </c>
    </row>
    <row r="28" spans="1:21" ht="12.95" customHeight="1" x14ac:dyDescent="0.2">
      <c r="A28" s="45" t="s">
        <v>49</v>
      </c>
      <c r="B28" s="43" t="s">
        <v>50</v>
      </c>
      <c r="C28" s="46">
        <v>60660.698700000001</v>
      </c>
      <c r="D28" s="44">
        <v>3.5000000000000001E-3</v>
      </c>
      <c r="E28" s="20">
        <f t="shared" si="0"/>
        <v>210041.0614118918</v>
      </c>
      <c r="F28" s="20">
        <f t="shared" si="1"/>
        <v>210041</v>
      </c>
      <c r="G28" s="20">
        <f t="shared" si="2"/>
        <v>1.7736000001605134E-2</v>
      </c>
      <c r="K28" s="20">
        <f t="shared" si="3"/>
        <v>1.7736000001605134E-2</v>
      </c>
      <c r="O28" s="20">
        <f t="shared" ca="1" si="4"/>
        <v>1.6562716839461467E-2</v>
      </c>
      <c r="Q28" s="26">
        <f t="shared" si="5"/>
        <v>45642.198700000001</v>
      </c>
    </row>
    <row r="29" spans="1:21" ht="12.95" customHeight="1" x14ac:dyDescent="0.2">
      <c r="A29" s="45" t="s">
        <v>49</v>
      </c>
      <c r="B29" s="43" t="s">
        <v>50</v>
      </c>
      <c r="C29" s="46">
        <v>60667.629800000002</v>
      </c>
      <c r="D29" s="44">
        <v>3.5000000000000001E-3</v>
      </c>
      <c r="E29" s="20">
        <f t="shared" si="0"/>
        <v>210065.06073323084</v>
      </c>
      <c r="F29" s="20">
        <f t="shared" si="1"/>
        <v>210065</v>
      </c>
      <c r="G29" s="20">
        <f t="shared" si="2"/>
        <v>1.7540000000735745E-2</v>
      </c>
      <c r="K29" s="20">
        <f t="shared" si="3"/>
        <v>1.7540000000735745E-2</v>
      </c>
      <c r="O29" s="20">
        <f t="shared" ca="1" si="4"/>
        <v>1.6564623172118417E-2</v>
      </c>
      <c r="Q29" s="26">
        <f t="shared" si="5"/>
        <v>45649.129800000002</v>
      </c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76782" xr:uid="{BFACCF0D-D4D9-4997-BF14-17BC0859CA39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2025-06-12T07:01:00Z</dcterms:modified>
</cp:coreProperties>
</file>