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884D1594-8F9B-4AF5-9031-5640C1FD7028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/>
  <c r="K28" i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23" i="1"/>
  <c r="O27" i="1"/>
  <c r="O31" i="1"/>
  <c r="O25" i="1"/>
  <c r="O29" i="1"/>
  <c r="O22" i="1"/>
  <c r="O26" i="1"/>
  <c r="O30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<sst xmlns="http://schemas.openxmlformats.org/spreadsheetml/2006/main" count="74" uniqueCount="53">
  <si>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</si>
  <si>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</si>
  <si>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</si>
  <si>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</si>
  <si>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</si>
  <si>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</si>
  <si>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</si>
  <si>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</si>
  <si>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</si>
  <si>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</si>
  <si>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</si>
  <si>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</si>
  <si>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</si>
  <si>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</si>
  <si>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</si>
  <si>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</si>
  <si>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</si>
  <si>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</si>
  <si>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</si>
  <si>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</si>
  <si>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</si>
  <si>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</si>
  <si>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</si>
  <si>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</si>
  <si>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</si>
  <si>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</si>
  <si>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</si>
  <si>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</si>
  <si>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</si>
  <si>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</si>
  <si>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</si>
  <si>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</si>
  <si>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</si>
  <si>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</si>
  <si>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</si>
  <si>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</si>
  <si>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</si>
  <si>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</si>
  <si>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</si>
  <si>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</si>
  <si>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</si>
  <si>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</si>
  <si>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</si>
  <si>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</si>
  <si>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</si>
  <si>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</si>
  <si>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</si>
  <si>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14.63 (0.33)</t>
  </si>
  <si>
    <t>Mag CV</t>
  </si>
  <si>
    <t>BAV102 Feb 2025</t>
  </si>
  <si>
    <t>I</t>
  </si>
  <si>
    <t>CSS J082908.8+391600 Lyn</t>
  </si>
  <si>
    <t>VSX : Detail for CSS_J082908.8+391600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</si>
</sst>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18" fillId="0" borderId="0" applyNumberFormat="0" applyFill="0" applyBorder="0" applyAlignment="0" applyProtection="0">
      <alignment vertical="top"/>
    </xf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166" fontId="17" fillId="0" borderId="0" xfId="0" applyNumberFormat="1" applyFont="1" applyAlignment="1">
      <alignment horizontal="left" vertical="center"/>
    </xf>
    <xf numFmtId="0" fontId="18" fillId="0" borderId="0" xfId="8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J082908.8+391600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9.259499995096121E-3</c:v>
                </c:pt>
                <c:pt idx="2">
                  <c:v>8.1739999950514175E-3</c:v>
                </c:pt>
                <c:pt idx="3">
                  <c:v>1.6017000001738779E-2</c:v>
                </c:pt>
                <c:pt idx="4">
                  <c:v>1.7943999999260996E-2</c:v>
                </c:pt>
                <c:pt idx="5">
                  <c:v>1.4865500001178589E-2</c:v>
                </c:pt>
                <c:pt idx="6">
                  <c:v>1.5879999999015126E-2</c:v>
                </c:pt>
                <c:pt idx="7">
                  <c:v>2.9067499999655411E-2</c:v>
                </c:pt>
                <c:pt idx="8">
                  <c:v>2.0574999995005783E-2</c:v>
                </c:pt>
                <c:pt idx="9">
                  <c:v>1.7745999997714534E-2</c:v>
                </c:pt>
                <c:pt idx="10">
                  <c:v>1.9884000001184177E-2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-2.1212564295245394E-4</c:v>
                </c:pt>
                <c:pt idx="1">
                  <c:v>1.6798193063502845E-2</c:v>
                </c:pt>
                <c:pt idx="2">
                  <c:v>1.679823842302218E-2</c:v>
                </c:pt>
                <c:pt idx="3">
                  <c:v>1.6913179445024622E-2</c:v>
                </c:pt>
                <c:pt idx="4">
                  <c:v>1.6918894744461212E-2</c:v>
                </c:pt>
                <c:pt idx="5">
                  <c:v>1.6989973111263823E-2</c:v>
                </c:pt>
                <c:pt idx="6">
                  <c:v>1.6990018470783165E-2</c:v>
                </c:pt>
                <c:pt idx="7">
                  <c:v>1.6993420434733508E-2</c:v>
                </c:pt>
                <c:pt idx="8">
                  <c:v>1.7031295633380725E-2</c:v>
                </c:pt>
                <c:pt idx="9">
                  <c:v>1.7094708241415221E-2</c:v>
                </c:pt>
                <c:pt idx="10">
                  <c:v>1.7096704060266095E-2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187505.5</c:v>
                      </c:pt>
                      <c:pt idx="2">
                        <c:v>187506</c:v>
                      </c:pt>
                      <c:pt idx="3">
                        <c:v>188773</c:v>
                      </c:pt>
                      <c:pt idx="4">
                        <c:v>188836</c:v>
                      </c:pt>
                      <c:pt idx="5">
                        <c:v>189619.5</c:v>
                      </c:pt>
                      <c:pt idx="6">
                        <c:v>189620</c:v>
                      </c:pt>
                      <c:pt idx="7">
                        <c:v>189657.5</c:v>
                      </c:pt>
                      <c:pt idx="8">
                        <c:v>190075</c:v>
                      </c:pt>
                      <c:pt idx="9">
                        <c:v>190774</c:v>
                      </c:pt>
                      <c:pt idx="10">
                        <c:v>190796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J082908.8+391600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9.259499995096121E-3</c:v>
                </c:pt>
                <c:pt idx="2">
                  <c:v>8.1739999950514175E-3</c:v>
                </c:pt>
                <c:pt idx="3">
                  <c:v>1.6017000001738779E-2</c:v>
                </c:pt>
                <c:pt idx="4">
                  <c:v>1.7943999999260996E-2</c:v>
                </c:pt>
                <c:pt idx="5">
                  <c:v>1.4865500001178589E-2</c:v>
                </c:pt>
                <c:pt idx="6">
                  <c:v>1.5879999999015126E-2</c:v>
                </c:pt>
                <c:pt idx="7">
                  <c:v>2.9067499999655411E-2</c:v>
                </c:pt>
                <c:pt idx="8">
                  <c:v>2.0574999995005783E-2</c:v>
                </c:pt>
                <c:pt idx="9">
                  <c:v>1.7745999997714534E-2</c:v>
                </c:pt>
                <c:pt idx="10">
                  <c:v>1.9884000001184177E-2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-2.1212564295245394E-4</c:v>
                </c:pt>
                <c:pt idx="1">
                  <c:v>1.6798193063502845E-2</c:v>
                </c:pt>
                <c:pt idx="2">
                  <c:v>1.679823842302218E-2</c:v>
                </c:pt>
                <c:pt idx="3">
                  <c:v>1.6913179445024622E-2</c:v>
                </c:pt>
                <c:pt idx="4">
                  <c:v>1.6918894744461212E-2</c:v>
                </c:pt>
                <c:pt idx="5">
                  <c:v>1.6989973111263823E-2</c:v>
                </c:pt>
                <c:pt idx="6">
                  <c:v>1.6990018470783165E-2</c:v>
                </c:pt>
                <c:pt idx="7">
                  <c:v>1.6993420434733508E-2</c:v>
                </c:pt>
                <c:pt idx="8">
                  <c:v>1.7031295633380725E-2</c:v>
                </c:pt>
                <c:pt idx="9">
                  <c:v>1.7094708241415221E-2</c:v>
                </c:pt>
                <c:pt idx="10">
                  <c:v>1.7096704060266095E-2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187505.5</c:v>
                </c:pt>
                <c:pt idx="2">
                  <c:v>187506</c:v>
                </c:pt>
                <c:pt idx="3">
                  <c:v>188773</c:v>
                </c:pt>
                <c:pt idx="4">
                  <c:v>188836</c:v>
                </c:pt>
                <c:pt idx="5">
                  <c:v>189619.5</c:v>
                </c:pt>
                <c:pt idx="6">
                  <c:v>189620</c:v>
                </c:pt>
                <c:pt idx="7">
                  <c:v>189657.5</c:v>
                </c:pt>
                <c:pt idx="8">
                  <c:v>190075</c:v>
                </c:pt>
                <c:pt idx="9">
                  <c:v>190774</c:v>
                </c:pt>
                <c:pt idx="10">
                  <c:v>190796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187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768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3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0.317971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-2.1212564295245394E-4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9.0719038675960428E-8</v>
      </c>
      <c r="D12" s="21"/>
      <c r="E12" s="31" t="s">
        <v>48</v>
      </c>
      <c r="F12" s="32" t="s">
        <v>47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60840.665768749997</v>
      </c>
    </row>
    <row r="15" spans="1:15" ht="12.95" customHeight="1" x14ac:dyDescent="0.2">
      <c r="A15" s="17" t="s">
        <v>17</v>
      </c>
      <c r="C15" s="18">
        <f ca="1">(C7+C11)+(C8+C12)*INT(MAX(F21:F3533))</f>
        <v>60667.612012704063</v>
      </c>
      <c r="E15" s="33" t="s">
        <v>33</v>
      </c>
      <c r="F15" s="35">
        <f ca="1">ROUND(2*(F14-$C$7)/$C$8,0)/2+F13</f>
        <v>191341.5</v>
      </c>
    </row>
    <row r="16" spans="1:15" ht="12.95" customHeight="1" x14ac:dyDescent="0.2">
      <c r="A16" s="17" t="s">
        <v>4</v>
      </c>
      <c r="C16" s="18">
        <f ca="1">+C8+C12</f>
        <v>0.31797109071903867</v>
      </c>
      <c r="E16" s="33" t="s">
        <v>34</v>
      </c>
      <c r="F16" s="35">
        <f ca="1">ROUND(2*(F14-$C$15)/$C$16,0)/2+F13</f>
        <v>545</v>
      </c>
    </row>
    <row r="17" spans="1:21" ht="12.95" customHeight="1" thickBot="1" x14ac:dyDescent="0.25">
      <c r="A17" s="16" t="s">
        <v>27</v>
      </c>
      <c r="C17" s="20">
        <f>COUNT(C21:C2191)</f>
        <v>11</v>
      </c>
      <c r="E17" s="33" t="s">
        <v>43</v>
      </c>
      <c r="F17" s="36">
        <f ca="1">+$C$15+$C$16*$F$16-15018.5-$C$5/24</f>
        <v>45822.802090479272</v>
      </c>
    </row>
    <row r="18" spans="1:21" ht="12.95" customHeight="1" thickTop="1" thickBot="1" x14ac:dyDescent="0.25">
      <c r="A18" s="17" t="s">
        <v>5</v>
      </c>
      <c r="C18" s="24">
        <f ca="1">+C15</f>
        <v>60667.612012704063</v>
      </c>
      <c r="D18" s="25">
        <f ca="1">+C16</f>
        <v>0.31797109071903867</v>
      </c>
      <c r="E18" s="38" t="s">
        <v>44</v>
      </c>
      <c r="F18" s="37">
        <f ca="1">+($C$15+$C$16*$F$16)-($C$16/2)-15018.5-$C$5/24</f>
        <v>45822.643104933915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-2.1212564295245394E-4</v>
      </c>
      <c r="Q21" s="26">
        <f>+C21-15018.5</f>
        <v>-15018.5</v>
      </c>
    </row>
    <row r="22" spans="1:21" ht="12.95" customHeight="1" x14ac:dyDescent="0.2">
      <c r="A22" s="41" t="s">
        <v>49</v>
      </c>
      <c r="B22" s="39" t="s">
        <v>50</v>
      </c>
      <c r="C22" s="42">
        <v>59621.320599999999</v>
      </c>
      <c r="D22" s="40">
        <v>4.1999999999999997E-3</v>
      </c>
      <c r="E22" s="20">
        <f t="shared" ref="E22:E31" si="0">+(C22-C$7)/C$8</f>
        <v>187505.52912058018</v>
      </c>
      <c r="F22" s="20">
        <f t="shared" ref="F22:F31" si="1">ROUND(2*E22,0)/2</f>
        <v>187505.5</v>
      </c>
      <c r="G22" s="20">
        <f t="shared" ref="G22:G31" si="2">+C22-(C$7+F22*C$8)</f>
        <v>9.259499995096121E-3</v>
      </c>
      <c r="K22" s="20">
        <f t="shared" ref="K22:K31" si="3">+G22</f>
        <v>9.259499995096121E-3</v>
      </c>
      <c r="O22" s="20">
        <f t="shared" ref="O22:O31" ca="1" si="4">+C$11+C$12*$F22</f>
        <v>1.6798193063502845E-2</v>
      </c>
      <c r="Q22" s="26">
        <f t="shared" ref="Q22:Q31" si="5">+C22-15018.5</f>
        <v>44602.820599999999</v>
      </c>
    </row>
    <row r="23" spans="1:21" ht="12.95" customHeight="1" x14ac:dyDescent="0.2">
      <c r="A23" s="41" t="s">
        <v>49</v>
      </c>
      <c r="B23" s="39" t="s">
        <v>50</v>
      </c>
      <c r="C23" s="42">
        <v>59621.478499999997</v>
      </c>
      <c r="D23" s="40">
        <v>4.1999999999999997E-3</v>
      </c>
      <c r="E23" s="20">
        <f t="shared" si="0"/>
        <v>187506.02570674682</v>
      </c>
      <c r="F23" s="20">
        <f t="shared" si="1"/>
        <v>187506</v>
      </c>
      <c r="G23" s="20">
        <f t="shared" si="2"/>
        <v>8.1739999950514175E-3</v>
      </c>
      <c r="K23" s="20">
        <f t="shared" si="3"/>
        <v>8.1739999950514175E-3</v>
      </c>
      <c r="O23" s="20">
        <f t="shared" ca="1" si="4"/>
        <v>1.679823842302218E-2</v>
      </c>
      <c r="Q23" s="26">
        <f t="shared" si="5"/>
        <v>44602.978499999997</v>
      </c>
    </row>
    <row r="24" spans="1:21" ht="12.95" customHeight="1" x14ac:dyDescent="0.2">
      <c r="A24" s="41" t="s">
        <v>49</v>
      </c>
      <c r="B24" s="39" t="s">
        <v>50</v>
      </c>
      <c r="C24" s="42">
        <v>60024.355600000003</v>
      </c>
      <c r="D24" s="40">
        <v>4.1999999999999997E-3</v>
      </c>
      <c r="E24" s="20">
        <f t="shared" si="0"/>
        <v>188773.05037251825</v>
      </c>
      <c r="F24" s="20">
        <f t="shared" si="1"/>
        <v>188773</v>
      </c>
      <c r="G24" s="20">
        <f t="shared" si="2"/>
        <v>1.6017000001738779E-2</v>
      </c>
      <c r="K24" s="20">
        <f t="shared" si="3"/>
        <v>1.6017000001738779E-2</v>
      </c>
      <c r="O24" s="20">
        <f t="shared" ca="1" si="4"/>
        <v>1.6913179445024622E-2</v>
      </c>
      <c r="Q24" s="26">
        <f t="shared" si="5"/>
        <v>45005.855600000003</v>
      </c>
    </row>
    <row r="25" spans="1:21" ht="12.95" customHeight="1" x14ac:dyDescent="0.2">
      <c r="A25" s="41" t="s">
        <v>49</v>
      </c>
      <c r="B25" s="39" t="s">
        <v>50</v>
      </c>
      <c r="C25" s="42">
        <v>60044.3897</v>
      </c>
      <c r="D25" s="40">
        <v>4.1999999999999997E-3</v>
      </c>
      <c r="E25" s="20">
        <f t="shared" si="0"/>
        <v>188836.05643281934</v>
      </c>
      <c r="F25" s="20">
        <f t="shared" si="1"/>
        <v>188836</v>
      </c>
      <c r="G25" s="20">
        <f t="shared" si="2"/>
        <v>1.7943999999260996E-2</v>
      </c>
      <c r="K25" s="20">
        <f t="shared" si="3"/>
        <v>1.7943999999260996E-2</v>
      </c>
      <c r="O25" s="20">
        <f t="shared" ca="1" si="4"/>
        <v>1.6918894744461212E-2</v>
      </c>
      <c r="Q25" s="26">
        <f t="shared" si="5"/>
        <v>45025.8897</v>
      </c>
    </row>
    <row r="26" spans="1:21" ht="12.95" customHeight="1" x14ac:dyDescent="0.2">
      <c r="A26" s="41" t="s">
        <v>49</v>
      </c>
      <c r="B26" s="39" t="s">
        <v>50</v>
      </c>
      <c r="C26" s="42">
        <v>60293.516900000002</v>
      </c>
      <c r="D26" s="40">
        <v>4.1999999999999997E-3</v>
      </c>
      <c r="E26" s="20">
        <f t="shared" si="0"/>
        <v>189619.54675111882</v>
      </c>
      <c r="F26" s="20">
        <f t="shared" si="1"/>
        <v>189619.5</v>
      </c>
      <c r="G26" s="20">
        <f t="shared" si="2"/>
        <v>1.4865500001178589E-2</v>
      </c>
      <c r="K26" s="20">
        <f t="shared" si="3"/>
        <v>1.4865500001178589E-2</v>
      </c>
      <c r="O26" s="20">
        <f t="shared" ca="1" si="4"/>
        <v>1.6989973111263823E-2</v>
      </c>
      <c r="Q26" s="26">
        <f t="shared" si="5"/>
        <v>45275.016900000002</v>
      </c>
    </row>
    <row r="27" spans="1:21" ht="12.95" customHeight="1" x14ac:dyDescent="0.2">
      <c r="A27" s="41" t="s">
        <v>49</v>
      </c>
      <c r="B27" s="39" t="s">
        <v>50</v>
      </c>
      <c r="C27" s="42">
        <v>60293.676899999999</v>
      </c>
      <c r="D27" s="40">
        <v>4.1999999999999997E-3</v>
      </c>
      <c r="E27" s="20">
        <f t="shared" si="0"/>
        <v>189620.04994166133</v>
      </c>
      <c r="F27" s="20">
        <f t="shared" si="1"/>
        <v>189620</v>
      </c>
      <c r="G27" s="20">
        <f t="shared" si="2"/>
        <v>1.5879999999015126E-2</v>
      </c>
      <c r="K27" s="20">
        <f t="shared" si="3"/>
        <v>1.5879999999015126E-2</v>
      </c>
      <c r="O27" s="20">
        <f t="shared" ca="1" si="4"/>
        <v>1.6990018470783165E-2</v>
      </c>
      <c r="Q27" s="26">
        <f t="shared" si="5"/>
        <v>45275.176899999999</v>
      </c>
    </row>
    <row r="28" spans="1:21" ht="12.95" customHeight="1" x14ac:dyDescent="0.2">
      <c r="A28" s="41" t="s">
        <v>49</v>
      </c>
      <c r="B28" s="39" t="s">
        <v>50</v>
      </c>
      <c r="C28" s="42">
        <v>60305.614000000001</v>
      </c>
      <c r="D28" s="40">
        <v>4.1999999999999997E-3</v>
      </c>
      <c r="E28" s="20">
        <f t="shared" si="0"/>
        <v>189657.59141556936</v>
      </c>
      <c r="F28" s="20">
        <f t="shared" si="1"/>
        <v>189657.5</v>
      </c>
      <c r="G28" s="20">
        <f t="shared" si="2"/>
        <v>2.9067499999655411E-2</v>
      </c>
      <c r="K28" s="20">
        <f t="shared" si="3"/>
        <v>2.9067499999655411E-2</v>
      </c>
      <c r="O28" s="20">
        <f t="shared" ca="1" si="4"/>
        <v>1.6993420434733508E-2</v>
      </c>
      <c r="Q28" s="26">
        <f t="shared" si="5"/>
        <v>45287.114000000001</v>
      </c>
    </row>
    <row r="29" spans="1:21" ht="12.95" customHeight="1" x14ac:dyDescent="0.2">
      <c r="A29" s="41" t="s">
        <v>49</v>
      </c>
      <c r="B29" s="39" t="s">
        <v>50</v>
      </c>
      <c r="C29" s="42">
        <v>60438.358399999997</v>
      </c>
      <c r="D29" s="40">
        <v>4.1999999999999997E-3</v>
      </c>
      <c r="E29" s="20">
        <f t="shared" si="0"/>
        <v>190075.06470715883</v>
      </c>
      <c r="F29" s="20">
        <f t="shared" si="1"/>
        <v>190075</v>
      </c>
      <c r="G29" s="20">
        <f t="shared" si="2"/>
        <v>2.0574999995005783E-2</v>
      </c>
      <c r="K29" s="20">
        <f t="shared" si="3"/>
        <v>2.0574999995005783E-2</v>
      </c>
      <c r="O29" s="20">
        <f t="shared" ca="1" si="4"/>
        <v>1.7031295633380725E-2</v>
      </c>
      <c r="Q29" s="26">
        <f t="shared" si="5"/>
        <v>45419.858399999997</v>
      </c>
    </row>
    <row r="30" spans="1:21" ht="12.95" customHeight="1" x14ac:dyDescent="0.2">
      <c r="A30" s="41" t="s">
        <v>49</v>
      </c>
      <c r="B30" s="39" t="s">
        <v>50</v>
      </c>
      <c r="C30" s="42">
        <v>60660.617299999998</v>
      </c>
      <c r="D30" s="40">
        <v>4.1999999999999997E-3</v>
      </c>
      <c r="E30" s="20">
        <f t="shared" si="0"/>
        <v>190774.05581012103</v>
      </c>
      <c r="F30" s="20">
        <f t="shared" si="1"/>
        <v>190774</v>
      </c>
      <c r="G30" s="20">
        <f t="shared" si="2"/>
        <v>1.7745999997714534E-2</v>
      </c>
      <c r="K30" s="20">
        <f t="shared" si="3"/>
        <v>1.7745999997714534E-2</v>
      </c>
      <c r="O30" s="20">
        <f t="shared" ca="1" si="4"/>
        <v>1.7094708241415221E-2</v>
      </c>
      <c r="Q30" s="26">
        <f t="shared" si="5"/>
        <v>45642.117299999998</v>
      </c>
    </row>
    <row r="31" spans="1:21" ht="12.95" customHeight="1" x14ac:dyDescent="0.2">
      <c r="A31" s="41" t="s">
        <v>49</v>
      </c>
      <c r="B31" s="39" t="s">
        <v>50</v>
      </c>
      <c r="C31" s="42">
        <v>60667.614800000003</v>
      </c>
      <c r="D31" s="40">
        <v>4.1999999999999997E-3</v>
      </c>
      <c r="E31" s="20">
        <f t="shared" si="0"/>
        <v>190796.06253400468</v>
      </c>
      <c r="F31" s="20">
        <f t="shared" si="1"/>
        <v>190796</v>
      </c>
      <c r="G31" s="20">
        <f t="shared" si="2"/>
        <v>1.9884000001184177E-2</v>
      </c>
      <c r="K31" s="20">
        <f t="shared" si="3"/>
        <v>1.9884000001184177E-2</v>
      </c>
      <c r="O31" s="20">
        <f t="shared" ca="1" si="4"/>
        <v>1.7096704060266095E-2</v>
      </c>
      <c r="Q31" s="26">
        <f t="shared" si="5"/>
        <v>45649.114800000003</v>
      </c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76842" xr:uid="{B0D36BDE-46CB-4158-9F9E-321AD595A264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2025-06-14T03:58:42Z</dcterms:modified>
</cp:coreProperties>
</file>