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6709411-5CA2-4BBE-A3A1-F0444364671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K23" i="1"/>
  <c r="E25" i="1"/>
  <c r="F25" i="1"/>
  <c r="G25" i="1"/>
  <c r="K25" i="1"/>
  <c r="E22" i="1"/>
  <c r="F22" i="1"/>
  <c r="G22" i="1"/>
  <c r="K22" i="1"/>
  <c r="E24" i="1"/>
  <c r="F24" i="1"/>
  <c r="G24" i="1"/>
  <c r="K24" i="1"/>
  <c r="Q23" i="1"/>
  <c r="Q25" i="1"/>
  <c r="D9" i="1"/>
  <c r="C9" i="1"/>
  <c r="Q24" i="1"/>
  <c r="Q22" i="1"/>
  <c r="E21" i="1"/>
  <c r="F21" i="1"/>
  <c r="G21" i="1"/>
  <c r="J21" i="1"/>
  <c r="F16" i="1"/>
  <c r="C17" i="1"/>
  <c r="Q21" i="1"/>
  <c r="C12" i="1"/>
  <c r="C11" i="1"/>
  <c r="O22" i="1" l="1"/>
  <c r="O23" i="1"/>
  <c r="O21" i="1"/>
  <c r="O25" i="1"/>
  <c r="O24" i="1"/>
  <c r="C15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<sst xmlns="http://schemas.openxmlformats.org/spreadsheetml/2006/main" count="55" uniqueCount="50">
  <si>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</si>
  <si>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</si>
  <si>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</si>
  <si>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</si>
  <si>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</si>
  <si>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</si>
  <si>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</si>
  <si>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</si>
  <si>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</si>
  <si>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</si>
  <si>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</si>
  <si>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</si>
  <si>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</si>
  <si>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</si>
  <si>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</si>
  <si>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</si>
  <si>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</si>
  <si>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</si>
  <si>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</si>
  <si>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</si>
  <si>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</si>
  <si>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</si>
  <si>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</si>
  <si>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</si>
  <si>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</si>
  <si>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</si>
  <si>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</si>
  <si>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</si>
  <si>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</si>
  <si>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</si>
  <si>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</si>
  <si>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</si>
  <si>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</si>
  <si>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</si>
  <si>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FG Lyn / GSC 3796-0562</t>
  </si>
  <si>
    <t>not avail.</t>
  </si>
  <si>
    <t>EB</t>
  </si>
  <si>
    <t>OEJV 0083</t>
  </si>
  <si>
    <t>IBVS 5060</t>
  </si>
  <si>
    <t>IBVS 6157</t>
  </si>
  <si>
    <t>I</t>
  </si>
  <si>
    <t>JAVSO..45..215</t>
  </si>
  <si>
    <t>JAVSO..44..164</t>
  </si>
  <si>
    <t>pg</t>
  </si>
  <si>
    <t>vis</t>
  </si>
  <si>
    <t>PE</t>
  </si>
  <si>
    <t>CCD</t>
  </si>
  <si>
    <t>s5</t>
  </si>
  <si>
    <t>s6</t>
  </si>
  <si>
    <t>s7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</si>
</sst>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0"/>
    <xf numFmtId="0" fontId="17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6" fillId="0" borderId="0" xfId="7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7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FG Lyn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35127795846455"/>
          <c:w val="0.8390977443609022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1.8499999999999999E-2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1.8499999999999999E-2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3352</c:v>
                </c:pt>
                <c:pt idx="2">
                  <c:v>3878.5</c:v>
                </c:pt>
                <c:pt idx="3">
                  <c:v>3927</c:v>
                </c:pt>
                <c:pt idx="4">
                  <c:v>4431.5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88-4D2F-B265-B5F0679FBD4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1.8499999999999999E-2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1.8499999999999999E-2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3352</c:v>
                </c:pt>
                <c:pt idx="2">
                  <c:v>3878.5</c:v>
                </c:pt>
                <c:pt idx="3">
                  <c:v>3927</c:v>
                </c:pt>
                <c:pt idx="4">
                  <c:v>4431.5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88-4D2F-B265-B5F0679FBD4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1.8499999999999999E-2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1.8499999999999999E-2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3352</c:v>
                </c:pt>
                <c:pt idx="2">
                  <c:v>3878.5</c:v>
                </c:pt>
                <c:pt idx="3">
                  <c:v>3927</c:v>
                </c:pt>
                <c:pt idx="4">
                  <c:v>4431.5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88-4D2F-B265-B5F0679FBD4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1.8499999999999999E-2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1.8499999999999999E-2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3352</c:v>
                </c:pt>
                <c:pt idx="2">
                  <c:v>3878.5</c:v>
                </c:pt>
                <c:pt idx="3">
                  <c:v>3927</c:v>
                </c:pt>
                <c:pt idx="4">
                  <c:v>4431.5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0.69348300000274321</c:v>
                </c:pt>
                <c:pt idx="2">
                  <c:v>0.86668800000188639</c:v>
                </c:pt>
                <c:pt idx="3">
                  <c:v>0.88583300000027521</c:v>
                </c:pt>
                <c:pt idx="4">
                  <c:v>0.84439800000109244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88-4D2F-B265-B5F0679FBD4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1.8499999999999999E-2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1.8499999999999999E-2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3352</c:v>
                </c:pt>
                <c:pt idx="2">
                  <c:v>3878.5</c:v>
                </c:pt>
                <c:pt idx="3">
                  <c:v>3927</c:v>
                </c:pt>
                <c:pt idx="4">
                  <c:v>4431.5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88-4D2F-B265-B5F0679FBD4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1.8499999999999999E-2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1.8499999999999999E-2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3352</c:v>
                </c:pt>
                <c:pt idx="2">
                  <c:v>3878.5</c:v>
                </c:pt>
                <c:pt idx="3">
                  <c:v>3927</c:v>
                </c:pt>
                <c:pt idx="4">
                  <c:v>4431.5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88-4D2F-B265-B5F0679FBD4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1.8499999999999999E-2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1.8499999999999999E-2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3352</c:v>
                </c:pt>
                <c:pt idx="2">
                  <c:v>3878.5</c:v>
                </c:pt>
                <c:pt idx="3">
                  <c:v>3927</c:v>
                </c:pt>
                <c:pt idx="4">
                  <c:v>4431.5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88-4D2F-B265-B5F0679FBD4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3352</c:v>
                </c:pt>
                <c:pt idx="2">
                  <c:v>3878.5</c:v>
                </c:pt>
                <c:pt idx="3">
                  <c:v>3927</c:v>
                </c:pt>
                <c:pt idx="4">
                  <c:v>4431.5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0.26799485710004656</c:v>
                </c:pt>
                <c:pt idx="1">
                  <c:v>0.74500765202099584</c:v>
                </c:pt>
                <c:pt idx="2">
                  <c:v>0.81993224525664021</c:v>
                </c:pt>
                <c:pt idx="3">
                  <c:v>0.82683413086334245</c:v>
                </c:pt>
                <c:pt idx="4">
                  <c:v>0.89862797186501875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88-4D2F-B265-B5F0679FBD4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3352</c:v>
                </c:pt>
                <c:pt idx="2">
                  <c:v>3878.5</c:v>
                </c:pt>
                <c:pt idx="3">
                  <c:v>3927</c:v>
                </c:pt>
                <c:pt idx="4">
                  <c:v>4431.5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888-4D2F-B265-B5F0679FB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2745152"/>
        <c:axId val="1"/>
      </c:scatterChart>
      <c:valAx>
        <c:axId val="672745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7451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6962406015037594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2981D8B-BF63-2707-C934-7B4571146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34</v>
      </c>
    </row>
    <row r="2" spans="1:6" s="9" customFormat="1" ht="12.95" customHeight="1" x14ac:dyDescent="0.2">
      <c r="A2" s="9" t="s">
        <v>23</v>
      </c>
      <c r="B2" s="9" t="s">
        <v>36</v>
      </c>
      <c r="C2" s="10"/>
      <c r="D2" s="10"/>
    </row>
    <row r="3" spans="1:6" s="9" customFormat="1" ht="12.95" customHeight="1" thickBot="1" x14ac:dyDescent="0.25"/>
    <row r="4" spans="1:6" s="9" customFormat="1" ht="12.95" customHeight="1" thickTop="1" thickBot="1" x14ac:dyDescent="0.25">
      <c r="A4" s="11" t="s">
        <v>0</v>
      </c>
      <c r="C4" s="12" t="s">
        <v>35</v>
      </c>
      <c r="D4" s="13" t="s">
        <v>35</v>
      </c>
    </row>
    <row r="5" spans="1:6" s="9" customFormat="1" ht="12.95" customHeight="1" thickTop="1" x14ac:dyDescent="0.2">
      <c r="A5" s="14" t="s">
        <v>25</v>
      </c>
      <c r="C5" s="15">
        <v>-9.5</v>
      </c>
      <c r="D5" s="9" t="s">
        <v>26</v>
      </c>
    </row>
    <row r="6" spans="1:6" s="9" customFormat="1" ht="12.95" customHeight="1" x14ac:dyDescent="0.2">
      <c r="A6" s="11" t="s">
        <v>1</v>
      </c>
    </row>
    <row r="7" spans="1:6" s="9" customFormat="1" ht="12.95" customHeight="1" x14ac:dyDescent="0.2">
      <c r="A7" s="9" t="s">
        <v>2</v>
      </c>
      <c r="C7" s="36">
        <v>51463.626456999998</v>
      </c>
      <c r="D7" s="4" t="s">
        <v>37</v>
      </c>
    </row>
    <row r="8" spans="1:6" s="9" customFormat="1" ht="12.95" customHeight="1" x14ac:dyDescent="0.2">
      <c r="A8" s="9" t="s">
        <v>3</v>
      </c>
      <c r="C8" s="36">
        <v>1.43543</v>
      </c>
      <c r="D8" s="4" t="s">
        <v>37</v>
      </c>
    </row>
    <row r="9" spans="1:6" s="9" customFormat="1" ht="12.95" customHeight="1" x14ac:dyDescent="0.2">
      <c r="A9" s="17" t="s">
        <v>29</v>
      </c>
      <c r="B9" s="18">
        <v>22</v>
      </c>
      <c r="C9" s="37" t="str">
        <f>"F"&amp;B9</f>
        <v>F22</v>
      </c>
      <c r="D9" s="19" t="str">
        <f>"G"&amp;B9</f>
        <v>G22</v>
      </c>
    </row>
    <row r="10" spans="1:6" s="9" customFormat="1" ht="12.95" customHeight="1" thickBot="1" x14ac:dyDescent="0.25">
      <c r="C10" s="20" t="s">
        <v>19</v>
      </c>
      <c r="D10" s="20" t="s">
        <v>20</v>
      </c>
    </row>
    <row r="11" spans="1:6" s="9" customFormat="1" ht="12.95" customHeight="1" x14ac:dyDescent="0.2">
      <c r="A11" s="9" t="s">
        <v>15</v>
      </c>
      <c r="C11" s="19">
        <f ca="1">INTERCEPT(INDIRECT($D$9):G992,INDIRECT($C$9):F992)</f>
        <v>0.26799485710004656</v>
      </c>
      <c r="D11" s="10"/>
    </row>
    <row r="12" spans="1:6" s="9" customFormat="1" ht="12.95" customHeight="1" x14ac:dyDescent="0.2">
      <c r="A12" s="9" t="s">
        <v>16</v>
      </c>
      <c r="C12" s="19">
        <f ca="1">SLOPE(INDIRECT($D$9):G992,INDIRECT($C$9):F992)</f>
        <v>1.4230691972582019E-4</v>
      </c>
      <c r="D12" s="10"/>
    </row>
    <row r="13" spans="1:6" s="9" customFormat="1" ht="12.95" customHeight="1" x14ac:dyDescent="0.2">
      <c r="A13" s="9" t="s">
        <v>18</v>
      </c>
      <c r="C13" s="10" t="s">
        <v>13</v>
      </c>
    </row>
    <row r="14" spans="1:6" s="9" customFormat="1" ht="12.95" customHeight="1" x14ac:dyDescent="0.2"/>
    <row r="15" spans="1:6" s="9" customFormat="1" ht="12.95" customHeight="1" x14ac:dyDescent="0.2">
      <c r="A15" s="21" t="s">
        <v>17</v>
      </c>
      <c r="C15" s="22">
        <f ca="1">(C7+C11)+(C8+C12)*INT(MAX(F21:F3533))</f>
        <v>57824.915343818408</v>
      </c>
      <c r="E15" s="23" t="s">
        <v>31</v>
      </c>
      <c r="F15" s="15">
        <v>1</v>
      </c>
    </row>
    <row r="16" spans="1:6" s="9" customFormat="1" ht="12.95" customHeight="1" x14ac:dyDescent="0.2">
      <c r="A16" s="11" t="s">
        <v>4</v>
      </c>
      <c r="C16" s="24">
        <f ca="1">+C8+C12</f>
        <v>1.4355723069197257</v>
      </c>
      <c r="E16" s="23" t="s">
        <v>27</v>
      </c>
      <c r="F16" s="25">
        <f ca="1">NOW()+15018.5+$C$5/24</f>
        <v>60358.818533217593</v>
      </c>
    </row>
    <row r="17" spans="1:18" s="9" customFormat="1" ht="12.95" customHeight="1" thickBot="1" x14ac:dyDescent="0.25">
      <c r="A17" s="23" t="s">
        <v>24</v>
      </c>
      <c r="C17" s="9">
        <f>COUNT(C21:C2191)</f>
        <v>5</v>
      </c>
      <c r="E17" s="23" t="s">
        <v>32</v>
      </c>
      <c r="F17" s="25">
        <f ca="1">ROUND(2*(F16-$C$7)/$C$8,0)/2+F15</f>
        <v>6198</v>
      </c>
    </row>
    <row r="18" spans="1:18" s="9" customFormat="1" ht="12.95" customHeight="1" thickTop="1" thickBot="1" x14ac:dyDescent="0.25">
      <c r="A18" s="11" t="s">
        <v>5</v>
      </c>
      <c r="C18" s="26">
        <f ca="1">+C15</f>
        <v>57824.915343818408</v>
      </c>
      <c r="D18" s="27">
        <f ca="1">+C16</f>
        <v>1.4355723069197257</v>
      </c>
      <c r="E18" s="23" t="s">
        <v>33</v>
      </c>
      <c r="F18" s="19">
        <f ca="1">ROUND(2*(F16-$C$15)/$C$16,0)/2+F15</f>
        <v>1766</v>
      </c>
    </row>
    <row r="19" spans="1:18" s="9" customFormat="1" ht="12.95" customHeight="1" thickTop="1" x14ac:dyDescent="0.2">
      <c r="E19" s="23" t="s">
        <v>28</v>
      </c>
      <c r="F19" s="28">
        <f ca="1">+$C$15+$C$16*F18-15018.5-$C$5/24</f>
        <v>45342.031871171981</v>
      </c>
    </row>
    <row r="20" spans="1:18" s="9" customFormat="1" ht="12.95" customHeight="1" thickBot="1" x14ac:dyDescent="0.25">
      <c r="A20" s="20" t="s">
        <v>6</v>
      </c>
      <c r="B20" s="20" t="s">
        <v>7</v>
      </c>
      <c r="C20" s="20" t="s">
        <v>8</v>
      </c>
      <c r="D20" s="20" t="s">
        <v>12</v>
      </c>
      <c r="E20" s="20" t="s">
        <v>9</v>
      </c>
      <c r="F20" s="20" t="s">
        <v>10</v>
      </c>
      <c r="G20" s="20" t="s">
        <v>11</v>
      </c>
      <c r="H20" s="29" t="s">
        <v>43</v>
      </c>
      <c r="I20" s="29" t="s">
        <v>44</v>
      </c>
      <c r="J20" s="29" t="s">
        <v>45</v>
      </c>
      <c r="K20" s="29" t="s">
        <v>46</v>
      </c>
      <c r="L20" s="29" t="s">
        <v>47</v>
      </c>
      <c r="M20" s="29" t="s">
        <v>48</v>
      </c>
      <c r="N20" s="29" t="s">
        <v>49</v>
      </c>
      <c r="O20" s="29" t="s">
        <v>22</v>
      </c>
      <c r="P20" s="30" t="s">
        <v>21</v>
      </c>
      <c r="Q20" s="20" t="s">
        <v>14</v>
      </c>
      <c r="R20" s="31" t="s">
        <v>30</v>
      </c>
    </row>
    <row r="21" spans="1:18" s="9" customFormat="1" ht="12.95" customHeight="1" x14ac:dyDescent="0.2">
      <c r="A21" s="3" t="s">
        <v>37</v>
      </c>
      <c r="C21" s="16">
        <v>51463.626456999998</v>
      </c>
      <c r="D21" s="16" t="s">
        <v>13</v>
      </c>
      <c r="E21" s="9">
        <f>+(C21-C$7)/C$8</f>
        <v>0</v>
      </c>
      <c r="F21" s="9">
        <f>ROUND(2*E21,0)/2</f>
        <v>0</v>
      </c>
      <c r="G21" s="9">
        <f>+C21-(C$7+F21*C$8)</f>
        <v>0</v>
      </c>
      <c r="J21" s="9">
        <f>+G21</f>
        <v>0</v>
      </c>
      <c r="O21" s="9">
        <f ca="1">+C$11+C$12*$F21</f>
        <v>0.26799485710004656</v>
      </c>
      <c r="Q21" s="32">
        <f>+C21-15018.5</f>
        <v>36445.126456999998</v>
      </c>
    </row>
    <row r="22" spans="1:18" s="9" customFormat="1" ht="12.95" customHeight="1" x14ac:dyDescent="0.2">
      <c r="A22" s="11" t="s">
        <v>38</v>
      </c>
      <c r="C22" s="16">
        <v>56275.881300000001</v>
      </c>
      <c r="D22" s="16">
        <v>5.0000000000000001E-4</v>
      </c>
      <c r="E22" s="9">
        <f>+(C22-C$7)/C$8</f>
        <v>3352.4831186473757</v>
      </c>
      <c r="F22" s="33">
        <f>ROUND(2*E22,0)/2-0.5</f>
        <v>3352</v>
      </c>
      <c r="G22" s="9">
        <f>+C22-(C$7+F22*C$8)</f>
        <v>0.69348300000274321</v>
      </c>
      <c r="K22" s="9">
        <f>+G22</f>
        <v>0.69348300000274321</v>
      </c>
      <c r="O22" s="9">
        <f ca="1">+C$11+C$12*$F22</f>
        <v>0.74500765202099584</v>
      </c>
      <c r="Q22" s="32">
        <f>+C22-15018.5</f>
        <v>41257.381300000001</v>
      </c>
    </row>
    <row r="23" spans="1:18" s="9" customFormat="1" ht="12.95" customHeight="1" x14ac:dyDescent="0.2">
      <c r="A23" s="8" t="s">
        <v>42</v>
      </c>
      <c r="B23" s="7" t="s">
        <v>40</v>
      </c>
      <c r="C23" s="8">
        <v>57031.808400000002</v>
      </c>
      <c r="D23" s="8">
        <v>5.0000000000000001E-4</v>
      </c>
      <c r="E23" s="9">
        <f>+(C23-C$7)/C$8</f>
        <v>3879.1037828385943</v>
      </c>
      <c r="F23" s="33">
        <f>ROUND(2*E23,0)/2-0.5</f>
        <v>3878.5</v>
      </c>
      <c r="G23" s="9">
        <f>+C23-(C$7+F23*C$8)</f>
        <v>0.86668800000188639</v>
      </c>
      <c r="K23" s="9">
        <f>+G23</f>
        <v>0.86668800000188639</v>
      </c>
      <c r="O23" s="9">
        <f ca="1">+C$11+C$12*$F23</f>
        <v>0.81993224525664021</v>
      </c>
      <c r="Q23" s="32">
        <f>+C23-15018.5</f>
        <v>42013.308400000002</v>
      </c>
    </row>
    <row r="24" spans="1:18" s="9" customFormat="1" ht="12.95" customHeight="1" x14ac:dyDescent="0.2">
      <c r="A24" s="34" t="s">
        <v>39</v>
      </c>
      <c r="B24" s="35"/>
      <c r="C24" s="34">
        <v>57101.445899999999</v>
      </c>
      <c r="D24" s="34">
        <v>1.8499999999999999E-2</v>
      </c>
      <c r="E24" s="9">
        <f>+(C24-C$7)/C$8</f>
        <v>3927.6171203054141</v>
      </c>
      <c r="F24" s="33">
        <f>ROUND(2*E24,0)/2-0.5</f>
        <v>3927</v>
      </c>
      <c r="G24" s="9">
        <f>+C24-(C$7+F24*C$8)</f>
        <v>0.88583300000027521</v>
      </c>
      <c r="K24" s="9">
        <f>+G24</f>
        <v>0.88583300000027521</v>
      </c>
      <c r="O24" s="9">
        <f ca="1">+C$11+C$12*$F24</f>
        <v>0.82683413086334245</v>
      </c>
      <c r="Q24" s="32">
        <f>+C24-15018.5</f>
        <v>42082.945899999999</v>
      </c>
    </row>
    <row r="25" spans="1:18" s="9" customFormat="1" ht="12.95" customHeight="1" x14ac:dyDescent="0.2">
      <c r="A25" s="6" t="s">
        <v>41</v>
      </c>
      <c r="B25" s="5" t="s">
        <v>40</v>
      </c>
      <c r="C25" s="6">
        <v>57825.5789</v>
      </c>
      <c r="D25" s="6">
        <v>4.0000000000000002E-4</v>
      </c>
      <c r="E25" s="9">
        <f>+(C25-C$7)/C$8</f>
        <v>4432.0882543906719</v>
      </c>
      <c r="F25" s="33">
        <f>ROUND(2*E25,0)/2-0.5</f>
        <v>4431.5</v>
      </c>
      <c r="G25" s="9">
        <f>+C25-(C$7+F25*C$8)</f>
        <v>0.84439800000109244</v>
      </c>
      <c r="K25" s="9">
        <f>+G25</f>
        <v>0.84439800000109244</v>
      </c>
      <c r="O25" s="9">
        <f ca="1">+C$11+C$12*$F25</f>
        <v>0.89862797186501875</v>
      </c>
      <c r="Q25" s="32">
        <f>+C25-15018.5</f>
        <v>42807.0789</v>
      </c>
    </row>
    <row r="26" spans="1:18" s="9" customFormat="1" ht="12.95" customHeight="1" x14ac:dyDescent="0.2">
      <c r="C26" s="16"/>
      <c r="D26" s="16"/>
      <c r="Q26" s="32"/>
    </row>
    <row r="27" spans="1:18" s="9" customFormat="1" ht="12.95" customHeight="1" x14ac:dyDescent="0.2">
      <c r="C27" s="16"/>
      <c r="D27" s="16"/>
      <c r="Q27" s="32"/>
    </row>
    <row r="28" spans="1:18" s="9" customFormat="1" ht="12.95" customHeight="1" x14ac:dyDescent="0.2">
      <c r="C28" s="16"/>
      <c r="D28" s="16"/>
      <c r="Q28" s="32"/>
    </row>
    <row r="29" spans="1:18" s="9" customFormat="1" ht="12.95" customHeight="1" x14ac:dyDescent="0.2">
      <c r="C29" s="16"/>
      <c r="D29" s="16"/>
      <c r="Q29" s="32"/>
    </row>
    <row r="30" spans="1:18" s="9" customFormat="1" ht="12.95" customHeight="1" x14ac:dyDescent="0.2">
      <c r="C30" s="16"/>
      <c r="D30" s="16"/>
      <c r="Q30" s="32"/>
    </row>
    <row r="31" spans="1:18" s="9" customFormat="1" ht="12.95" customHeight="1" x14ac:dyDescent="0.2">
      <c r="C31" s="16"/>
      <c r="D31" s="16"/>
      <c r="Q31" s="32"/>
    </row>
    <row r="32" spans="1:18" s="9" customFormat="1" ht="12.95" customHeight="1" x14ac:dyDescent="0.2">
      <c r="C32" s="16"/>
      <c r="D32" s="16"/>
      <c r="Q32" s="32"/>
    </row>
    <row r="33" spans="3:17" s="9" customFormat="1" ht="12.95" customHeight="1" x14ac:dyDescent="0.2">
      <c r="C33" s="16"/>
      <c r="D33" s="16"/>
      <c r="Q33" s="32"/>
    </row>
    <row r="34" spans="3:17" s="9" customFormat="1" ht="12.95" customHeight="1" x14ac:dyDescent="0.2">
      <c r="C34" s="16"/>
      <c r="D34" s="16"/>
    </row>
    <row r="35" spans="3:17" s="9" customFormat="1" ht="12.95" customHeight="1" x14ac:dyDescent="0.2">
      <c r="C35" s="16"/>
      <c r="D35" s="16"/>
    </row>
    <row r="36" spans="3:17" s="9" customFormat="1" ht="12.95" customHeight="1" x14ac:dyDescent="0.2">
      <c r="C36" s="16"/>
      <c r="D36" s="16"/>
    </row>
    <row r="37" spans="3:17" s="9" customFormat="1" ht="12.95" customHeight="1" x14ac:dyDescent="0.2">
      <c r="C37" s="16"/>
      <c r="D37" s="16"/>
    </row>
    <row r="38" spans="3:17" s="9" customFormat="1" ht="12.95" customHeight="1" x14ac:dyDescent="0.2">
      <c r="C38" s="16"/>
      <c r="D38" s="16"/>
    </row>
    <row r="39" spans="3:17" s="9" customFormat="1" ht="12.95" customHeight="1" x14ac:dyDescent="0.2">
      <c r="C39" s="16"/>
      <c r="D39" s="16"/>
    </row>
    <row r="40" spans="3:17" s="9" customFormat="1" ht="12.95" customHeight="1" x14ac:dyDescent="0.2">
      <c r="C40" s="16"/>
      <c r="D40" s="16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2024-02-18T06:38:41Z</dcterms:modified>
</cp:coreProperties>
</file>