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71F3D1C-E9F8-4F63-A88A-F05422D1C8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 s="1"/>
  <c r="G27" i="1" s="1"/>
  <c r="K27" i="1" s="1"/>
  <c r="Q27" i="1"/>
  <c r="E25" i="1"/>
  <c r="F25" i="1"/>
  <c r="G25" i="1"/>
  <c r="K25" i="1"/>
  <c r="E26" i="1"/>
  <c r="F26" i="1"/>
  <c r="G26" i="1"/>
  <c r="K26" i="1"/>
  <c r="E22" i="1"/>
  <c r="F22" i="1"/>
  <c r="G22" i="1"/>
  <c r="J22" i="1"/>
  <c r="E23" i="1"/>
  <c r="F23" i="1"/>
  <c r="G23" i="1"/>
  <c r="K23" i="1"/>
  <c r="E24" i="1"/>
  <c r="F24" i="1"/>
  <c r="G24" i="1"/>
  <c r="K24" i="1"/>
  <c r="Q25" i="1"/>
  <c r="Q26" i="1"/>
  <c r="D9" i="1"/>
  <c r="C9" i="1"/>
  <c r="C21" i="1"/>
  <c r="Q23" i="1"/>
  <c r="Q24" i="1"/>
  <c r="Q22" i="1"/>
  <c r="A21" i="1"/>
  <c r="F16" i="1"/>
  <c r="C17" i="1"/>
  <c r="E21" i="1"/>
  <c r="F21" i="1"/>
  <c r="G21" i="1"/>
  <c r="Q21" i="1"/>
  <c r="I21" i="1"/>
  <c r="C11" i="1"/>
  <c r="C12" i="1"/>
  <c r="O27" i="1" l="1"/>
  <c r="C16" i="1"/>
  <c r="D18" i="1" s="1"/>
  <c r="O24" i="1"/>
  <c r="C15" i="1"/>
  <c r="O22" i="1"/>
  <c r="O25" i="1"/>
  <c r="O23" i="1"/>
  <c r="O26" i="1"/>
  <c r="O21" i="1"/>
  <c r="F17" i="1"/>
  <c r="C18" i="1" l="1"/>
  <c r="F18" i="1"/>
  <c r="F19" i="1" s="1"/>
</calcChain>
</file>

<file path=xl/sharedStrings.xml><?xml version="1.0" encoding="utf-8"?>
<sst xmlns="http://schemas.openxmlformats.org/spreadsheetml/2006/main" count="62" uniqueCount="53">
  <si>
    <t>IBVS 6244</t>
  </si>
  <si>
    <t>as of 2019-07-06</t>
  </si>
  <si>
    <t>2019-07-06 ToMcat fails to find any period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</si>
  <si>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</si>
  <si>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</si>
  <si>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</si>
  <si>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</si>
  <si>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</si>
  <si>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</si>
  <si>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</si>
  <si>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</si>
  <si>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</si>
  <si>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</si>
  <si>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</si>
  <si>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</si>
  <si>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</si>
  <si>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</si>
  <si>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</si>
  <si>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</si>
  <si>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</si>
  <si>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</si>
  <si>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</si>
  <si>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</si>
  <si>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</si>
  <si>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</si>
  <si>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</si>
  <si>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</si>
  <si>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</si>
  <si>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</si>
  <si>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</si>
  <si>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</si>
  <si>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</si>
  <si>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</si>
  <si>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</si>
  <si>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</si>
  <si>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</si>
  <si>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</si>
  <si>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</si>
  <si>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</si>
  <si>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</si>
  <si>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FS Lyn</t>
  </si>
  <si>
    <t>FS Lyn / GSC 2986-0534</t>
  </si>
  <si>
    <t>EB</t>
  </si>
  <si>
    <t>VSX</t>
  </si>
  <si>
    <t>IBVS 6070</t>
  </si>
  <si>
    <t>I</t>
  </si>
  <si>
    <t>G2986-0534</t>
  </si>
  <si>
    <t>OEJV 0179</t>
  </si>
  <si>
    <t>pg</t>
  </si>
  <si>
    <t>vis</t>
  </si>
  <si>
    <t>PE</t>
  </si>
  <si>
    <t>CCD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</si>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</sst>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i/>
      <sz val="10"/>
      <color indexed="2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27" fillId="0" borderId="0"/>
    <xf numFmtId="0" fontId="16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65" fontId="34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0" xfId="0" quotePrefix="1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5" fillId="0" borderId="0" xfId="41" applyFont="1" applyAlignment="1">
      <alignment vertical="center"/>
    </xf>
    <xf numFmtId="0" fontId="5" fillId="0" borderId="0" xfId="41" applyFont="1" applyAlignment="1">
      <alignment horizontal="center" vertical="center"/>
    </xf>
    <xf numFmtId="0" fontId="5" fillId="0" borderId="0" xfId="41" applyFont="1" applyAlignment="1">
      <alignment horizontal="left" vertical="center"/>
    </xf>
    <xf numFmtId="0" fontId="31" fillId="0" borderId="0" xfId="41" applyFont="1" applyAlignment="1">
      <alignment horizontal="left" vertical="center"/>
    </xf>
    <xf numFmtId="0" fontId="31" fillId="0" borderId="0" xfId="41" applyFont="1" applyAlignment="1">
      <alignment horizontal="center" vertical="center" wrapText="1"/>
    </xf>
    <xf numFmtId="0" fontId="31" fillId="0" borderId="0" xfId="41" applyFont="1" applyAlignment="1">
      <alignment horizontal="left" vertical="center" wrapText="1"/>
    </xf>
    <xf numFmtId="0" fontId="0" fillId="0" borderId="0" xfId="0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FS Lyn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1.8E-3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1.9E-3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1.8E-3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5382</c:v>
                </c:pt>
                <c:pt idx="2">
                  <c:v>7548</c:v>
                </c:pt>
                <c:pt idx="3">
                  <c:v>8163</c:v>
                </c:pt>
                <c:pt idx="4">
                  <c:v>8037</c:v>
                </c:pt>
                <c:pt idx="5">
                  <c:v>8859</c:v>
                </c:pt>
                <c:pt idx="6">
                  <c:v>11485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BF-48AF-A696-E4CE51FBD71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5382</c:v>
                </c:pt>
                <c:pt idx="2">
                  <c:v>7548</c:v>
                </c:pt>
                <c:pt idx="3">
                  <c:v>8163</c:v>
                </c:pt>
                <c:pt idx="4">
                  <c:v>8037</c:v>
                </c:pt>
                <c:pt idx="5">
                  <c:v>8859</c:v>
                </c:pt>
                <c:pt idx="6">
                  <c:v>11485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BF-48AF-A696-E4CE51FBD71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5382</c:v>
                </c:pt>
                <c:pt idx="2">
                  <c:v>7548</c:v>
                </c:pt>
                <c:pt idx="3">
                  <c:v>8163</c:v>
                </c:pt>
                <c:pt idx="4">
                  <c:v>8037</c:v>
                </c:pt>
                <c:pt idx="5">
                  <c:v>8859</c:v>
                </c:pt>
                <c:pt idx="6">
                  <c:v>11485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-3.3766000000468921E-2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BF-48AF-A696-E4CE51FBD71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5382</c:v>
                </c:pt>
                <c:pt idx="2">
                  <c:v>7548</c:v>
                </c:pt>
                <c:pt idx="3">
                  <c:v>8163</c:v>
                </c:pt>
                <c:pt idx="4">
                  <c:v>8037</c:v>
                </c:pt>
                <c:pt idx="5">
                  <c:v>8859</c:v>
                </c:pt>
                <c:pt idx="6">
                  <c:v>11485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1.7600000137463212E-4</c:v>
                </c:pt>
                <c:pt idx="3">
                  <c:v>7.8680999999050982E-2</c:v>
                </c:pt>
                <c:pt idx="4">
                  <c:v>8.3668999999645166E-2</c:v>
                </c:pt>
                <c:pt idx="5">
                  <c:v>4.0283000002091285E-2</c:v>
                </c:pt>
                <c:pt idx="6">
                  <c:v>-0.1087550000011106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BF-48AF-A696-E4CE51FBD71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5382</c:v>
                </c:pt>
                <c:pt idx="2">
                  <c:v>7548</c:v>
                </c:pt>
                <c:pt idx="3">
                  <c:v>8163</c:v>
                </c:pt>
                <c:pt idx="4">
                  <c:v>8037</c:v>
                </c:pt>
                <c:pt idx="5">
                  <c:v>8859</c:v>
                </c:pt>
                <c:pt idx="6">
                  <c:v>11485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9BF-48AF-A696-E4CE51FBD71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5382</c:v>
                </c:pt>
                <c:pt idx="2">
                  <c:v>7548</c:v>
                </c:pt>
                <c:pt idx="3">
                  <c:v>8163</c:v>
                </c:pt>
                <c:pt idx="4">
                  <c:v>8037</c:v>
                </c:pt>
                <c:pt idx="5">
                  <c:v>8859</c:v>
                </c:pt>
                <c:pt idx="6">
                  <c:v>11485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9BF-48AF-A696-E4CE51FBD71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1.9E-3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5382</c:v>
                </c:pt>
                <c:pt idx="2">
                  <c:v>7548</c:v>
                </c:pt>
                <c:pt idx="3">
                  <c:v>8163</c:v>
                </c:pt>
                <c:pt idx="4">
                  <c:v>8037</c:v>
                </c:pt>
                <c:pt idx="5">
                  <c:v>8859</c:v>
                </c:pt>
                <c:pt idx="6">
                  <c:v>11485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9BF-48AF-A696-E4CE51FBD71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5382</c:v>
                </c:pt>
                <c:pt idx="2">
                  <c:v>7548</c:v>
                </c:pt>
                <c:pt idx="3">
                  <c:v>8163</c:v>
                </c:pt>
                <c:pt idx="4">
                  <c:v>8037</c:v>
                </c:pt>
                <c:pt idx="5">
                  <c:v>8859</c:v>
                </c:pt>
                <c:pt idx="6">
                  <c:v>11485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2.5306245825309378E-2</c:v>
                </c:pt>
                <c:pt idx="1">
                  <c:v>1.2594164950110884E-2</c:v>
                </c:pt>
                <c:pt idx="2">
                  <c:v>7.4781546982194066E-3</c:v>
                </c:pt>
                <c:pt idx="3">
                  <c:v>6.0255479092474473E-3</c:v>
                </c:pt>
                <c:pt idx="4">
                  <c:v>6.3231551538173135E-3</c:v>
                </c:pt>
                <c:pt idx="5">
                  <c:v>4.3816221773377191E-3</c:v>
                </c:pt>
                <c:pt idx="6">
                  <c:v>-1.8208907134596129E-3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9BF-48AF-A696-E4CE51FBD71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5382</c:v>
                </c:pt>
                <c:pt idx="2">
                  <c:v>7548</c:v>
                </c:pt>
                <c:pt idx="3">
                  <c:v>8163</c:v>
                </c:pt>
                <c:pt idx="4">
                  <c:v>8037</c:v>
                </c:pt>
                <c:pt idx="5">
                  <c:v>8859</c:v>
                </c:pt>
                <c:pt idx="6">
                  <c:v>11485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9BF-48AF-A696-E4CE51FBD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790288"/>
        <c:axId val="1"/>
      </c:scatterChart>
      <c:valAx>
        <c:axId val="831790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1790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0</xdr:rowOff>
    </xdr:from>
    <xdr:to>
      <xdr:col>17</xdr:col>
      <xdr:colOff>314325</xdr:colOff>
      <xdr:row>18</xdr:row>
      <xdr:rowOff>104775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DD06B89-DA7C-7D22-C6F5-DF0F81ACCA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41</v>
      </c>
    </row>
    <row r="2" spans="1:6" s="7" customFormat="1" ht="12.95" customHeight="1" x14ac:dyDescent="0.2">
      <c r="A2" s="7" t="s">
        <v>26</v>
      </c>
      <c r="B2" s="7" t="s">
        <v>42</v>
      </c>
      <c r="C2" s="8"/>
      <c r="D2" s="8"/>
      <c r="E2" s="7" t="s">
        <v>40</v>
      </c>
      <c r="F2" s="7" t="s">
        <v>46</v>
      </c>
    </row>
    <row r="3" spans="1:6" s="7" customFormat="1" ht="12.95" customHeight="1" thickBot="1" x14ac:dyDescent="0.25"/>
    <row r="4" spans="1:6" s="7" customFormat="1" ht="12.95" customHeight="1" thickTop="1" thickBot="1" x14ac:dyDescent="0.25">
      <c r="A4" s="9" t="s">
        <v>3</v>
      </c>
      <c r="C4" s="10">
        <v>53055.945</v>
      </c>
      <c r="D4" s="11">
        <v>0.54006299999999996</v>
      </c>
      <c r="E4" s="12" t="s">
        <v>1</v>
      </c>
    </row>
    <row r="5" spans="1:6" s="7" customFormat="1" ht="12.95" customHeight="1" thickTop="1" x14ac:dyDescent="0.2">
      <c r="A5" s="13" t="s">
        <v>31</v>
      </c>
      <c r="C5" s="14">
        <v>-9.5</v>
      </c>
      <c r="D5" s="7" t="s">
        <v>32</v>
      </c>
    </row>
    <row r="6" spans="1:6" s="7" customFormat="1" ht="12.95" customHeight="1" x14ac:dyDescent="0.2">
      <c r="A6" s="9" t="s">
        <v>4</v>
      </c>
    </row>
    <row r="7" spans="1:6" s="7" customFormat="1" ht="12.95" customHeight="1" x14ac:dyDescent="0.2">
      <c r="A7" s="7" t="s">
        <v>5</v>
      </c>
      <c r="C7" s="44">
        <v>53055.945</v>
      </c>
      <c r="D7" s="16" t="s">
        <v>43</v>
      </c>
    </row>
    <row r="8" spans="1:6" s="7" customFormat="1" ht="12.95" customHeight="1" x14ac:dyDescent="0.2">
      <c r="A8" s="7" t="s">
        <v>6</v>
      </c>
      <c r="C8" s="44">
        <v>0.54006299999999996</v>
      </c>
      <c r="D8" s="16" t="s">
        <v>43</v>
      </c>
      <c r="E8" s="17" t="s">
        <v>2</v>
      </c>
    </row>
    <row r="9" spans="1:6" s="7" customFormat="1" ht="12.95" customHeight="1" x14ac:dyDescent="0.2">
      <c r="A9" s="18" t="s">
        <v>35</v>
      </c>
      <c r="B9" s="19">
        <v>21</v>
      </c>
      <c r="C9" s="20" t="str">
        <f>"F"&amp;B9</f>
        <v>F21</v>
      </c>
      <c r="D9" s="21" t="str">
        <f>"G"&amp;B9</f>
        <v>G21</v>
      </c>
    </row>
    <row r="10" spans="1:6" s="7" customFormat="1" ht="12.95" customHeight="1" thickBot="1" x14ac:dyDescent="0.25">
      <c r="C10" s="22" t="s">
        <v>22</v>
      </c>
      <c r="D10" s="22" t="s">
        <v>23</v>
      </c>
    </row>
    <row r="11" spans="1:6" s="7" customFormat="1" ht="12.95" customHeight="1" x14ac:dyDescent="0.2">
      <c r="A11" s="7" t="s">
        <v>18</v>
      </c>
      <c r="C11" s="21">
        <f ca="1">INTERCEPT(INDIRECT($D$9):G992,INDIRECT($C$9):F992)</f>
        <v>2.5306245825309378E-2</v>
      </c>
      <c r="D11" s="8"/>
    </row>
    <row r="12" spans="1:6" s="7" customFormat="1" ht="12.95" customHeight="1" x14ac:dyDescent="0.2">
      <c r="A12" s="7" t="s">
        <v>19</v>
      </c>
      <c r="C12" s="21">
        <f ca="1">SLOPE(INDIRECT($D$9):G992,INDIRECT($C$9):F992)</f>
        <v>-2.3619622584909874E-6</v>
      </c>
      <c r="D12" s="8"/>
    </row>
    <row r="13" spans="1:6" s="7" customFormat="1" ht="12.95" customHeight="1" x14ac:dyDescent="0.2">
      <c r="A13" s="7" t="s">
        <v>21</v>
      </c>
      <c r="C13" s="8" t="s">
        <v>16</v>
      </c>
    </row>
    <row r="14" spans="1:6" s="7" customFormat="1" ht="12.95" customHeight="1" x14ac:dyDescent="0.2"/>
    <row r="15" spans="1:6" s="7" customFormat="1" ht="12.95" customHeight="1" x14ac:dyDescent="0.2">
      <c r="A15" s="23" t="s">
        <v>20</v>
      </c>
      <c r="C15" s="24">
        <f ca="1">(C7+C11)+(C8+C12)*INT(MAX(F21:F3533))</f>
        <v>59258.566734109292</v>
      </c>
      <c r="E15" s="25" t="s">
        <v>37</v>
      </c>
      <c r="F15" s="14">
        <v>1</v>
      </c>
    </row>
    <row r="16" spans="1:6" s="7" customFormat="1" ht="12.95" customHeight="1" x14ac:dyDescent="0.2">
      <c r="A16" s="9" t="s">
        <v>7</v>
      </c>
      <c r="C16" s="26">
        <f ca="1">+C8+C12</f>
        <v>0.54006063803774151</v>
      </c>
      <c r="E16" s="25" t="s">
        <v>33</v>
      </c>
      <c r="F16" s="27">
        <f ca="1">NOW()+15018.5+$C$5/24</f>
        <v>60358.820448842591</v>
      </c>
    </row>
    <row r="17" spans="1:21" s="7" customFormat="1" ht="12.95" customHeight="1" thickBot="1" x14ac:dyDescent="0.25">
      <c r="A17" s="25" t="s">
        <v>30</v>
      </c>
      <c r="C17" s="7">
        <f>COUNT(C21:C2191)</f>
        <v>7</v>
      </c>
      <c r="E17" s="25" t="s">
        <v>38</v>
      </c>
      <c r="F17" s="27">
        <f ca="1">ROUND(2*(F16-$C$7)/$C$8,0)/2+F15</f>
        <v>13523.5</v>
      </c>
    </row>
    <row r="18" spans="1:21" s="7" customFormat="1" ht="12.95" customHeight="1" thickTop="1" thickBot="1" x14ac:dyDescent="0.25">
      <c r="A18" s="9" t="s">
        <v>8</v>
      </c>
      <c r="C18" s="28">
        <f ca="1">+C15</f>
        <v>59258.566734109292</v>
      </c>
      <c r="D18" s="29">
        <f ca="1">+C16</f>
        <v>0.54006063803774151</v>
      </c>
      <c r="E18" s="25" t="s">
        <v>39</v>
      </c>
      <c r="F18" s="21">
        <f ca="1">ROUND(2*(F16-$C$15)/$C$16,0)/2+F15</f>
        <v>2038.5</v>
      </c>
    </row>
    <row r="19" spans="1:21" s="7" customFormat="1" ht="12.95" customHeight="1" thickTop="1" x14ac:dyDescent="0.2">
      <c r="E19" s="25" t="s">
        <v>34</v>
      </c>
      <c r="F19" s="30">
        <f ca="1">+$C$15+$C$16*F18-15018.5-$C$5/24</f>
        <v>45341.376178082566</v>
      </c>
    </row>
    <row r="20" spans="1:21" s="7" customFormat="1" ht="12.95" customHeight="1" thickBot="1" x14ac:dyDescent="0.25">
      <c r="A20" s="22" t="s">
        <v>9</v>
      </c>
      <c r="B20" s="22" t="s">
        <v>10</v>
      </c>
      <c r="C20" s="22" t="s">
        <v>11</v>
      </c>
      <c r="D20" s="22" t="s">
        <v>15</v>
      </c>
      <c r="E20" s="22" t="s">
        <v>12</v>
      </c>
      <c r="F20" s="22" t="s">
        <v>13</v>
      </c>
      <c r="G20" s="22" t="s">
        <v>14</v>
      </c>
      <c r="H20" s="31" t="s">
        <v>48</v>
      </c>
      <c r="I20" s="31" t="s">
        <v>49</v>
      </c>
      <c r="J20" s="31" t="s">
        <v>50</v>
      </c>
      <c r="K20" s="31" t="s">
        <v>51</v>
      </c>
      <c r="L20" s="31" t="s">
        <v>27</v>
      </c>
      <c r="M20" s="31" t="s">
        <v>28</v>
      </c>
      <c r="N20" s="31" t="s">
        <v>29</v>
      </c>
      <c r="O20" s="31" t="s">
        <v>25</v>
      </c>
      <c r="P20" s="32" t="s">
        <v>24</v>
      </c>
      <c r="Q20" s="22" t="s">
        <v>17</v>
      </c>
      <c r="U20" s="33" t="s">
        <v>36</v>
      </c>
    </row>
    <row r="21" spans="1:21" s="7" customFormat="1" ht="12.95" customHeight="1" x14ac:dyDescent="0.2">
      <c r="A21" s="7" t="str">
        <f>D7</f>
        <v>VSX</v>
      </c>
      <c r="C21" s="15">
        <f>C$7</f>
        <v>53055.945</v>
      </c>
      <c r="D21" s="15" t="s">
        <v>16</v>
      </c>
      <c r="E21" s="7">
        <f t="shared" ref="E21:E26" si="0">+(C21-C$7)/C$8</f>
        <v>0</v>
      </c>
      <c r="F21" s="7">
        <f t="shared" ref="F21:F26" si="1">ROUND(2*E21,0)/2</f>
        <v>0</v>
      </c>
      <c r="G21" s="7">
        <f t="shared" ref="G21:G26" si="2">+C21-(C$7+F21*C$8)</f>
        <v>0</v>
      </c>
      <c r="I21" s="7">
        <f>+G21</f>
        <v>0</v>
      </c>
      <c r="O21" s="7">
        <f t="shared" ref="O21:O26" ca="1" si="3">+C$11+C$12*$F21</f>
        <v>2.5306245825309378E-2</v>
      </c>
      <c r="Q21" s="34">
        <f t="shared" ref="Q21:Q26" si="4">+C21-15018.5</f>
        <v>38037.445</v>
      </c>
    </row>
    <row r="22" spans="1:21" s="7" customFormat="1" ht="12.95" customHeight="1" x14ac:dyDescent="0.2">
      <c r="A22" s="35" t="s">
        <v>44</v>
      </c>
      <c r="B22" s="36" t="s">
        <v>45</v>
      </c>
      <c r="C22" s="37">
        <v>55962.530299999999</v>
      </c>
      <c r="D22" s="37">
        <v>1.8E-3</v>
      </c>
      <c r="E22" s="7">
        <f t="shared" si="0"/>
        <v>5381.9374776646409</v>
      </c>
      <c r="F22" s="7">
        <f t="shared" si="1"/>
        <v>5382</v>
      </c>
      <c r="G22" s="7">
        <f t="shared" si="2"/>
        <v>-3.3766000000468921E-2</v>
      </c>
      <c r="J22" s="7">
        <f>+G22</f>
        <v>-3.3766000000468921E-2</v>
      </c>
      <c r="O22" s="7">
        <f t="shared" ca="1" si="3"/>
        <v>1.2594164950110884E-2</v>
      </c>
      <c r="Q22" s="34">
        <f t="shared" si="4"/>
        <v>40944.030299999999</v>
      </c>
    </row>
    <row r="23" spans="1:21" s="7" customFormat="1" ht="12.95" customHeight="1" x14ac:dyDescent="0.2">
      <c r="A23" s="38" t="s">
        <v>47</v>
      </c>
      <c r="B23" s="39" t="s">
        <v>45</v>
      </c>
      <c r="C23" s="40">
        <v>57132.340700000001</v>
      </c>
      <c r="D23" s="40">
        <v>4.0000000000000002E-4</v>
      </c>
      <c r="E23" s="7">
        <f t="shared" si="0"/>
        <v>7548.0003258879078</v>
      </c>
      <c r="F23" s="7">
        <f t="shared" si="1"/>
        <v>7548</v>
      </c>
      <c r="G23" s="7">
        <f t="shared" si="2"/>
        <v>1.7600000137463212E-4</v>
      </c>
      <c r="K23" s="7">
        <f>+G23</f>
        <v>1.7600000137463212E-4</v>
      </c>
      <c r="O23" s="7">
        <f t="shared" ca="1" si="3"/>
        <v>7.4781546982194066E-3</v>
      </c>
      <c r="Q23" s="34">
        <f t="shared" si="4"/>
        <v>42113.840700000001</v>
      </c>
    </row>
    <row r="24" spans="1:21" s="7" customFormat="1" ht="12.95" customHeight="1" x14ac:dyDescent="0.2">
      <c r="A24" s="38" t="s">
        <v>47</v>
      </c>
      <c r="B24" s="39" t="s">
        <v>45</v>
      </c>
      <c r="C24" s="40">
        <v>57464.557950000002</v>
      </c>
      <c r="D24" s="40">
        <v>2.0000000000000001E-4</v>
      </c>
      <c r="E24" s="7">
        <f t="shared" si="0"/>
        <v>8163.1456885585621</v>
      </c>
      <c r="F24" s="7">
        <f t="shared" si="1"/>
        <v>8163</v>
      </c>
      <c r="G24" s="7">
        <f t="shared" si="2"/>
        <v>7.8680999999050982E-2</v>
      </c>
      <c r="K24" s="7">
        <f>+G24</f>
        <v>7.8680999999050982E-2</v>
      </c>
      <c r="O24" s="7">
        <f t="shared" ca="1" si="3"/>
        <v>6.0255479092474473E-3</v>
      </c>
      <c r="Q24" s="34">
        <f t="shared" si="4"/>
        <v>42446.057950000002</v>
      </c>
    </row>
    <row r="25" spans="1:21" s="7" customFormat="1" ht="12.95" customHeight="1" x14ac:dyDescent="0.2">
      <c r="A25" s="41" t="s">
        <v>0</v>
      </c>
      <c r="B25" s="42" t="s">
        <v>45</v>
      </c>
      <c r="C25" s="43">
        <v>57396.514999999999</v>
      </c>
      <c r="D25" s="43">
        <v>2.9999999999999997E-4</v>
      </c>
      <c r="E25" s="7">
        <f t="shared" si="0"/>
        <v>8037.1549245180659</v>
      </c>
      <c r="F25" s="7">
        <f t="shared" si="1"/>
        <v>8037</v>
      </c>
      <c r="G25" s="7">
        <f t="shared" si="2"/>
        <v>8.3668999999645166E-2</v>
      </c>
      <c r="K25" s="7">
        <f>+G25</f>
        <v>8.3668999999645166E-2</v>
      </c>
      <c r="O25" s="7">
        <f t="shared" ca="1" si="3"/>
        <v>6.3231551538173135E-3</v>
      </c>
      <c r="Q25" s="34">
        <f t="shared" si="4"/>
        <v>42378.014999999999</v>
      </c>
    </row>
    <row r="26" spans="1:21" s="7" customFormat="1" ht="12.95" customHeight="1" x14ac:dyDescent="0.2">
      <c r="A26" s="41" t="s">
        <v>0</v>
      </c>
      <c r="B26" s="42" t="s">
        <v>45</v>
      </c>
      <c r="C26" s="43">
        <v>57840.403400000003</v>
      </c>
      <c r="D26" s="43">
        <v>2.9999999999999997E-4</v>
      </c>
      <c r="E26" s="7">
        <f t="shared" si="0"/>
        <v>8859.0745894460524</v>
      </c>
      <c r="F26" s="7">
        <f t="shared" si="1"/>
        <v>8859</v>
      </c>
      <c r="G26" s="7">
        <f t="shared" si="2"/>
        <v>4.0283000002091285E-2</v>
      </c>
      <c r="K26" s="7">
        <f>+G26</f>
        <v>4.0283000002091285E-2</v>
      </c>
      <c r="O26" s="7">
        <f t="shared" ca="1" si="3"/>
        <v>4.3816221773377191E-3</v>
      </c>
      <c r="Q26" s="34">
        <f t="shared" si="4"/>
        <v>42821.903400000003</v>
      </c>
    </row>
    <row r="27" spans="1:21" s="7" customFormat="1" ht="12.95" customHeight="1" x14ac:dyDescent="0.2">
      <c r="A27" s="3" t="s">
        <v>52</v>
      </c>
      <c r="B27" s="4" t="s">
        <v>45</v>
      </c>
      <c r="C27" s="5">
        <v>59258.459799999997</v>
      </c>
      <c r="D27" s="6">
        <v>1.9E-3</v>
      </c>
      <c r="E27" s="7">
        <f t="shared" ref="E27" si="5">+(C27-C$7)/C$8</f>
        <v>11484.798625345557</v>
      </c>
      <c r="F27" s="7">
        <f t="shared" ref="F27" si="6">ROUND(2*E27,0)/2</f>
        <v>11485</v>
      </c>
      <c r="G27" s="7">
        <f t="shared" ref="G27" si="7">+C27-(C$7+F27*C$8)</f>
        <v>-0.1087550000011106</v>
      </c>
      <c r="K27" s="7">
        <f>+G27</f>
        <v>-0.1087550000011106</v>
      </c>
      <c r="O27" s="7">
        <f t="shared" ref="O27" ca="1" si="8">+C$11+C$12*$F27</f>
        <v>-1.8208907134596129E-3</v>
      </c>
      <c r="Q27" s="34">
        <f t="shared" ref="Q27" si="9">+C27-15018.5</f>
        <v>44239.959799999997</v>
      </c>
    </row>
    <row r="28" spans="1:21" s="7" customFormat="1" ht="12.95" customHeight="1" x14ac:dyDescent="0.2">
      <c r="C28" s="15"/>
      <c r="D28" s="15"/>
      <c r="Q28" s="34"/>
    </row>
    <row r="29" spans="1:21" s="7" customFormat="1" ht="12.95" customHeight="1" x14ac:dyDescent="0.2">
      <c r="C29" s="15"/>
      <c r="D29" s="15"/>
      <c r="Q29" s="34"/>
    </row>
    <row r="30" spans="1:21" s="7" customFormat="1" ht="12.95" customHeight="1" x14ac:dyDescent="0.2">
      <c r="C30" s="15"/>
      <c r="D30" s="15"/>
      <c r="Q30" s="34"/>
    </row>
    <row r="31" spans="1:21" s="7" customFormat="1" ht="12.95" customHeight="1" x14ac:dyDescent="0.2">
      <c r="C31" s="15"/>
      <c r="D31" s="15"/>
      <c r="Q31" s="34"/>
    </row>
    <row r="32" spans="1:21" s="7" customFormat="1" ht="12.95" customHeight="1" x14ac:dyDescent="0.2">
      <c r="C32" s="15"/>
      <c r="D32" s="15"/>
      <c r="Q32" s="34"/>
    </row>
    <row r="33" spans="3:17" s="7" customFormat="1" ht="12.95" customHeight="1" x14ac:dyDescent="0.2">
      <c r="C33" s="15"/>
      <c r="D33" s="15"/>
      <c r="Q33" s="34"/>
    </row>
    <row r="34" spans="3:17" s="7" customFormat="1" ht="12.95" customHeight="1" x14ac:dyDescent="0.2">
      <c r="C34" s="15"/>
      <c r="D34" s="15"/>
    </row>
    <row r="35" spans="3:17" s="7" customFormat="1" ht="12.95" customHeight="1" x14ac:dyDescent="0.2">
      <c r="C35" s="15"/>
      <c r="D35" s="15"/>
    </row>
    <row r="36" spans="3:17" s="7" customFormat="1" ht="12.95" customHeight="1" x14ac:dyDescent="0.2">
      <c r="C36" s="15"/>
      <c r="D36" s="15"/>
    </row>
    <row r="37" spans="3:17" s="7" customFormat="1" ht="12.95" customHeight="1" x14ac:dyDescent="0.2">
      <c r="C37" s="15"/>
      <c r="D37" s="15"/>
    </row>
    <row r="38" spans="3:17" s="7" customFormat="1" ht="12.95" customHeight="1" x14ac:dyDescent="0.2">
      <c r="C38" s="15"/>
      <c r="D38" s="15"/>
    </row>
    <row r="39" spans="3:17" s="7" customFormat="1" ht="12.95" customHeight="1" x14ac:dyDescent="0.2">
      <c r="C39" s="15"/>
      <c r="D39" s="15"/>
    </row>
    <row r="40" spans="3:17" s="7" customFormat="1" ht="12.95" customHeight="1" x14ac:dyDescent="0.2">
      <c r="C40" s="15"/>
      <c r="D40" s="15"/>
    </row>
    <row r="41" spans="3:17" s="7" customFormat="1" ht="12.95" customHeight="1" x14ac:dyDescent="0.2">
      <c r="C41" s="15"/>
      <c r="D41" s="15"/>
    </row>
    <row r="42" spans="3:17" s="7" customFormat="1" ht="12.95" customHeight="1" x14ac:dyDescent="0.2">
      <c r="C42" s="15"/>
      <c r="D42" s="15"/>
    </row>
    <row r="43" spans="3:17" s="7" customFormat="1" ht="12.95" customHeight="1" x14ac:dyDescent="0.2">
      <c r="C43" s="15"/>
      <c r="D43" s="15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hyperlinks>
    <hyperlink ref="H63835" r:id="rId1" display="http://vsolj.cetus-net.org/bulletin.html" xr:uid="{00000000-0004-0000-0000-000000000000}"/>
    <hyperlink ref="H63828" r:id="rId2" display="https://www.aavso.org/ejaavso" xr:uid="{00000000-0004-0000-0000-000001000000}"/>
    <hyperlink ref="I63835" r:id="rId3" display="http://vsolj.cetus-net.org/bulletin.html" xr:uid="{00000000-0004-0000-0000-000002000000}"/>
    <hyperlink ref="AQ57486" r:id="rId4" display="http://cdsbib.u-strasbg.fr/cgi-bin/cdsbib?1990RMxAA..21..381G" xr:uid="{00000000-0004-0000-0000-000003000000}"/>
    <hyperlink ref="H63832" r:id="rId5" display="https://www.aavso.org/ejaavso" xr:uid="{00000000-0004-0000-0000-000004000000}"/>
    <hyperlink ref="AP4850" r:id="rId6" display="http://cdsbib.u-strasbg.fr/cgi-bin/cdsbib?1990RMxAA..21..381G" xr:uid="{00000000-0004-0000-0000-000005000000}"/>
    <hyperlink ref="AP4853" r:id="rId7" display="http://cdsbib.u-strasbg.fr/cgi-bin/cdsbib?1990RMxAA..21..381G" xr:uid="{00000000-0004-0000-0000-000006000000}"/>
    <hyperlink ref="AP4851" r:id="rId8" display="http://cdsbib.u-strasbg.fr/cgi-bin/cdsbib?1990RMxAA..21..381G" xr:uid="{00000000-0004-0000-0000-000007000000}"/>
    <hyperlink ref="AP4835" r:id="rId9" display="http://cdsbib.u-strasbg.fr/cgi-bin/cdsbib?1990RMxAA..21..381G" xr:uid="{00000000-0004-0000-0000-000008000000}"/>
    <hyperlink ref="AQ5064" r:id="rId10" display="http://cdsbib.u-strasbg.fr/cgi-bin/cdsbib?1990RMxAA..21..381G" xr:uid="{00000000-0004-0000-0000-000009000000}"/>
    <hyperlink ref="AQ5068" r:id="rId11" display="http://cdsbib.u-strasbg.fr/cgi-bin/cdsbib?1990RMxAA..21..381G" xr:uid="{00000000-0004-0000-0000-00000A000000}"/>
    <hyperlink ref="AQ64748" r:id="rId12" display="http://cdsbib.u-strasbg.fr/cgi-bin/cdsbib?1990RMxAA..21..381G" xr:uid="{00000000-0004-0000-0000-00000B000000}"/>
    <hyperlink ref="I1956" r:id="rId13" display="http://vsolj.cetus-net.org/bulletin.html" xr:uid="{00000000-0004-0000-0000-00000C000000}"/>
    <hyperlink ref="H1956" r:id="rId14" display="http://vsolj.cetus-net.org/bulletin.html" xr:uid="{00000000-0004-0000-0000-00000D000000}"/>
    <hyperlink ref="AQ65409" r:id="rId15" display="http://cdsbib.u-strasbg.fr/cgi-bin/cdsbib?1990RMxAA..21..381G" xr:uid="{00000000-0004-0000-0000-00000E000000}"/>
    <hyperlink ref="AQ65408" r:id="rId16" display="http://cdsbib.u-strasbg.fr/cgi-bin/cdsbib?1990RMxAA..21..381G" xr:uid="{00000000-0004-0000-0000-00000F000000}"/>
    <hyperlink ref="AP3126" r:id="rId17" display="http://cdsbib.u-strasbg.fr/cgi-bin/cdsbib?1990RMxAA..21..381G" xr:uid="{00000000-0004-0000-0000-000010000000}"/>
    <hyperlink ref="AP3144" r:id="rId18" display="http://cdsbib.u-strasbg.fr/cgi-bin/cdsbib?1990RMxAA..21..381G" xr:uid="{00000000-0004-0000-0000-000011000000}"/>
    <hyperlink ref="AP3145" r:id="rId19" display="http://cdsbib.u-strasbg.fr/cgi-bin/cdsbib?1990RMxAA..21..381G" xr:uid="{00000000-0004-0000-0000-000012000000}"/>
    <hyperlink ref="AP3141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2024-02-18T06:41:26Z</dcterms:modified>
</cp:coreProperties>
</file>