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A5B7996-794B-4936-90A3-6D73050FC2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2" i="1"/>
  <c r="F22" i="1"/>
  <c r="G22" i="1" s="1"/>
  <c r="K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5" i="1" l="1"/>
  <c r="O24" i="1"/>
  <c r="O23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<sst xmlns="http://schemas.openxmlformats.org/spreadsheetml/2006/main" count="58" uniqueCount="50">
  <si>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</si>
  <si>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</si>
  <si>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</si>
  <si>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</si>
  <si>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</si>
  <si>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</si>
  <si>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</si>
  <si>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</si>
  <si>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</si>
  <si>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</si>
  <si>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</si>
  <si>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</si>
  <si>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</si>
  <si>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</si>
  <si>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</si>
  <si>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</si>
  <si>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</si>
  <si>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</si>
  <si>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</si>
  <si>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</si>
  <si>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</si>
  <si>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</si>
  <si>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</si>
  <si>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</si>
  <si>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</si>
  <si>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</si>
  <si>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</si>
  <si>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</si>
  <si>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</si>
  <si>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</si>
  <si>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</si>
  <si>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</si>
  <si>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</si>
  <si>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</si>
  <si>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</si>
  <si>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</si>
  <si>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</si>
  <si>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</si>
  <si>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</si>
  <si>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</si>
  <si>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</si>
  <si>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</si>
  <si>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</si>
  <si>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</si>
  <si>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IN Lyn</t>
  </si>
  <si>
    <t>EW</t>
  </si>
  <si>
    <t>VSX</t>
  </si>
  <si>
    <t>JBAV, 60</t>
  </si>
  <si>
    <t>I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</si>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</sst>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167" fontId="18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IN</a:t>
            </a:r>
            <a:r>
              <a:rPr lang="en-AU" baseline="0"/>
              <a:t> Lyn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2.3999999999999998E-3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11492</c:v>
                </c:pt>
                <c:pt idx="2">
                  <c:v>12389</c:v>
                </c:pt>
                <c:pt idx="3">
                  <c:v>12389</c:v>
                </c:pt>
                <c:pt idx="4">
                  <c:v>12389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11492</c:v>
                </c:pt>
                <c:pt idx="2">
                  <c:v>12389</c:v>
                </c:pt>
                <c:pt idx="3">
                  <c:v>12389</c:v>
                </c:pt>
                <c:pt idx="4">
                  <c:v>12389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11492</c:v>
                </c:pt>
                <c:pt idx="2">
                  <c:v>12389</c:v>
                </c:pt>
                <c:pt idx="3">
                  <c:v>12389</c:v>
                </c:pt>
                <c:pt idx="4">
                  <c:v>12389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11492</c:v>
                </c:pt>
                <c:pt idx="2">
                  <c:v>12389</c:v>
                </c:pt>
                <c:pt idx="3">
                  <c:v>12389</c:v>
                </c:pt>
                <c:pt idx="4">
                  <c:v>12389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-1.5275999998266343E-2</c:v>
                </c:pt>
                <c:pt idx="2">
                  <c:v>-2.4067000013019424E-2</c:v>
                </c:pt>
                <c:pt idx="3">
                  <c:v>-2.3566999931063037E-2</c:v>
                </c:pt>
                <c:pt idx="4">
                  <c:v>-2.2867000188853126E-2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11492</c:v>
                </c:pt>
                <c:pt idx="2">
                  <c:v>12389</c:v>
                </c:pt>
                <c:pt idx="3">
                  <c:v>12389</c:v>
                </c:pt>
                <c:pt idx="4">
                  <c:v>12389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11492</c:v>
                </c:pt>
                <c:pt idx="2">
                  <c:v>12389</c:v>
                </c:pt>
                <c:pt idx="3">
                  <c:v>12389</c:v>
                </c:pt>
                <c:pt idx="4">
                  <c:v>12389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11492</c:v>
                </c:pt>
                <c:pt idx="2">
                  <c:v>12389</c:v>
                </c:pt>
                <c:pt idx="3">
                  <c:v>12389</c:v>
                </c:pt>
                <c:pt idx="4">
                  <c:v>12389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11492</c:v>
                </c:pt>
                <c:pt idx="2">
                  <c:v>12389</c:v>
                </c:pt>
                <c:pt idx="3">
                  <c:v>12389</c:v>
                </c:pt>
                <c:pt idx="4">
                  <c:v>12389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3.6552086017491506E-4</c:v>
                </c:pt>
                <c:pt idx="1">
                  <c:v>-2.032442579169675E-2</c:v>
                </c:pt>
                <c:pt idx="2">
                  <c:v>-2.1939365066560038E-2</c:v>
                </c:pt>
                <c:pt idx="3">
                  <c:v>-2.1939365066560038E-2</c:v>
                </c:pt>
                <c:pt idx="4">
                  <c:v>-2.1939365066560038E-2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11492</c:v>
                </c:pt>
                <c:pt idx="2">
                  <c:v>12389</c:v>
                </c:pt>
                <c:pt idx="3">
                  <c:v>12389</c:v>
                </c:pt>
                <c:pt idx="4">
                  <c:v>12389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5" t="s">
        <v>42</v>
      </c>
      <c r="G1" s="6"/>
      <c r="H1" s="3"/>
      <c r="I1" s="7"/>
      <c r="J1" s="8"/>
      <c r="K1" s="4"/>
      <c r="L1" s="9"/>
      <c r="M1" s="10"/>
      <c r="N1" s="10"/>
      <c r="O1" s="11"/>
    </row>
    <row r="2" spans="1:15" s="16" customFormat="1" ht="12.95" customHeight="1" x14ac:dyDescent="0.2">
      <c r="A2" s="16" t="s">
        <v>23</v>
      </c>
      <c r="B2" s="17" t="s">
        <v>45</v>
      </c>
      <c r="C2" s="18"/>
      <c r="D2" s="19"/>
    </row>
    <row r="3" spans="1:15" s="16" customFormat="1" ht="12.95" customHeight="1" thickBot="1" x14ac:dyDescent="0.25"/>
    <row r="4" spans="1:15" s="16" customFormat="1" ht="12.95" customHeight="1" thickTop="1" thickBot="1" x14ac:dyDescent="0.25">
      <c r="A4" s="20" t="s">
        <v>0</v>
      </c>
      <c r="C4" s="21" t="s">
        <v>37</v>
      </c>
      <c r="D4" s="22" t="s">
        <v>37</v>
      </c>
    </row>
    <row r="5" spans="1:15" s="16" customFormat="1" ht="12.95" customHeight="1" thickTop="1" x14ac:dyDescent="0.2">
      <c r="A5" s="23" t="s">
        <v>28</v>
      </c>
      <c r="C5" s="24">
        <v>-9.5</v>
      </c>
      <c r="D5" s="16" t="s">
        <v>29</v>
      </c>
    </row>
    <row r="6" spans="1:15" s="16" customFormat="1" ht="12.95" customHeight="1" x14ac:dyDescent="0.2">
      <c r="A6" s="20" t="s">
        <v>1</v>
      </c>
    </row>
    <row r="7" spans="1:15" s="16" customFormat="1" ht="12.95" customHeight="1" x14ac:dyDescent="0.2">
      <c r="A7" s="16" t="s">
        <v>2</v>
      </c>
      <c r="C7" s="49">
        <v>54500.512999999999</v>
      </c>
      <c r="D7" s="26" t="s">
        <v>46</v>
      </c>
    </row>
    <row r="8" spans="1:15" s="16" customFormat="1" ht="12.95" customHeight="1" x14ac:dyDescent="0.2">
      <c r="A8" s="16" t="s">
        <v>3</v>
      </c>
      <c r="C8" s="49">
        <v>0.41420299999999999</v>
      </c>
      <c r="D8" s="26" t="s">
        <v>46</v>
      </c>
    </row>
    <row r="9" spans="1:15" s="16" customFormat="1" ht="12.95" customHeight="1" x14ac:dyDescent="0.2">
      <c r="A9" s="27" t="s">
        <v>32</v>
      </c>
      <c r="B9" s="28">
        <v>21</v>
      </c>
      <c r="C9" s="29" t="str">
        <f>"F"&amp;B9</f>
        <v>F21</v>
      </c>
      <c r="D9" s="30" t="str">
        <f>"G"&amp;B9</f>
        <v>G21</v>
      </c>
    </row>
    <row r="10" spans="1:15" s="16" customFormat="1" ht="12.95" customHeight="1" thickBot="1" x14ac:dyDescent="0.25">
      <c r="C10" s="31" t="s">
        <v>19</v>
      </c>
      <c r="D10" s="31" t="s">
        <v>20</v>
      </c>
    </row>
    <row r="11" spans="1:15" s="16" customFormat="1" ht="12.95" customHeight="1" x14ac:dyDescent="0.2">
      <c r="A11" s="16" t="s">
        <v>15</v>
      </c>
      <c r="C11" s="30">
        <f ca="1">INTERCEPT(INDIRECT($D$9):G992,INDIRECT($C$9):F992)</f>
        <v>3.6552086017491506E-4</v>
      </c>
      <c r="D11" s="19"/>
    </row>
    <row r="12" spans="1:15" s="16" customFormat="1" ht="12.95" customHeight="1" x14ac:dyDescent="0.2">
      <c r="A12" s="16" t="s">
        <v>16</v>
      </c>
      <c r="C12" s="30">
        <f ca="1">SLOPE(INDIRECT($D$9):G992,INDIRECT($C$9):F992)</f>
        <v>-1.8003782328464728E-6</v>
      </c>
      <c r="D12" s="19"/>
    </row>
    <row r="13" spans="1:15" s="16" customFormat="1" ht="12.95" customHeight="1" x14ac:dyDescent="0.2">
      <c r="A13" s="16" t="s">
        <v>18</v>
      </c>
      <c r="C13" s="19" t="s">
        <v>13</v>
      </c>
    </row>
    <row r="14" spans="1:15" s="16" customFormat="1" ht="12.95" customHeight="1" x14ac:dyDescent="0.2">
      <c r="E14" s="32" t="s">
        <v>34</v>
      </c>
      <c r="F14" s="33">
        <v>1</v>
      </c>
    </row>
    <row r="15" spans="1:15" s="16" customFormat="1" ht="12.95" customHeight="1" x14ac:dyDescent="0.2">
      <c r="A15" s="34" t="s">
        <v>17</v>
      </c>
      <c r="C15" s="35">
        <f ca="1">(C7+C11)+(C8+C12)*INT(MAX(F21:F3533))</f>
        <v>59632.052027634927</v>
      </c>
      <c r="E15" s="32" t="s">
        <v>30</v>
      </c>
      <c r="F15" s="36">
        <f ca="1">NOW()+15018.5+$C$5/24</f>
        <v>60358.823866550927</v>
      </c>
    </row>
    <row r="16" spans="1:15" s="16" customFormat="1" ht="12.95" customHeight="1" x14ac:dyDescent="0.2">
      <c r="A16" s="20" t="s">
        <v>4</v>
      </c>
      <c r="C16" s="36">
        <f ca="1">+C8+C12</f>
        <v>0.41420119962176716</v>
      </c>
      <c r="E16" s="32" t="s">
        <v>35</v>
      </c>
      <c r="F16" s="37">
        <f ca="1">ROUND(2*(F15-$C$7)/$C$8,0)/2+F14</f>
        <v>14144.5</v>
      </c>
    </row>
    <row r="17" spans="1:21" s="16" customFormat="1" ht="12.95" customHeight="1" thickBot="1" x14ac:dyDescent="0.25">
      <c r="A17" s="32" t="s">
        <v>27</v>
      </c>
      <c r="C17" s="16">
        <f>COUNT(C21:C2191)</f>
        <v>5</v>
      </c>
      <c r="E17" s="32" t="s">
        <v>36</v>
      </c>
      <c r="F17" s="30">
        <f ca="1">ROUND(2*(F15-$C$15)/$C$16,0)/2+F14</f>
        <v>1755.5</v>
      </c>
    </row>
    <row r="18" spans="1:21" s="16" customFormat="1" ht="12.95" customHeight="1" thickTop="1" thickBot="1" x14ac:dyDescent="0.25">
      <c r="A18" s="20" t="s">
        <v>5</v>
      </c>
      <c r="C18" s="38">
        <f ca="1">+C15</f>
        <v>59632.052027634927</v>
      </c>
      <c r="D18" s="39">
        <f ca="1">+C16</f>
        <v>0.41420119962176716</v>
      </c>
      <c r="E18" s="32" t="s">
        <v>31</v>
      </c>
      <c r="F18" s="40">
        <f ca="1">+$C$15+$C$16*F17-15018.5-$C$5/24</f>
        <v>45341.078066904272</v>
      </c>
    </row>
    <row r="19" spans="1:21" s="16" customFormat="1" ht="12.95" customHeight="1" thickTop="1" x14ac:dyDescent="0.2">
      <c r="F19" s="41" t="s">
        <v>43</v>
      </c>
    </row>
    <row r="20" spans="1:21" s="16" customFormat="1" ht="12.95" customHeight="1" thickBot="1" x14ac:dyDescent="0.25">
      <c r="A20" s="31" t="s">
        <v>6</v>
      </c>
      <c r="B20" s="31" t="s">
        <v>7</v>
      </c>
      <c r="C20" s="31" t="s">
        <v>8</v>
      </c>
      <c r="D20" s="31" t="s">
        <v>12</v>
      </c>
      <c r="E20" s="31" t="s">
        <v>9</v>
      </c>
      <c r="F20" s="31" t="s">
        <v>10</v>
      </c>
      <c r="G20" s="31" t="s">
        <v>11</v>
      </c>
      <c r="H20" s="42" t="s">
        <v>38</v>
      </c>
      <c r="I20" s="42" t="s">
        <v>39</v>
      </c>
      <c r="J20" s="42" t="s">
        <v>40</v>
      </c>
      <c r="K20" s="42" t="s">
        <v>41</v>
      </c>
      <c r="L20" s="42" t="s">
        <v>24</v>
      </c>
      <c r="M20" s="42" t="s">
        <v>25</v>
      </c>
      <c r="N20" s="42" t="s">
        <v>26</v>
      </c>
      <c r="O20" s="42" t="s">
        <v>22</v>
      </c>
      <c r="P20" s="43" t="s">
        <v>21</v>
      </c>
      <c r="Q20" s="31" t="s">
        <v>14</v>
      </c>
      <c r="U20" s="44" t="s">
        <v>33</v>
      </c>
    </row>
    <row r="21" spans="1:21" s="16" customFormat="1" ht="12.95" customHeight="1" x14ac:dyDescent="0.2">
      <c r="A21" s="17" t="s">
        <v>46</v>
      </c>
      <c r="C21" s="25">
        <v>54500.512999999999</v>
      </c>
      <c r="D21" s="25"/>
      <c r="E21" s="16">
        <f>+(C21-C$7)/C$8</f>
        <v>0</v>
      </c>
      <c r="F21" s="16">
        <f>ROUND(2*E21,0)/2</f>
        <v>0</v>
      </c>
      <c r="G21" s="16">
        <f>+C21-(C$7+F21*C$8)</f>
        <v>0</v>
      </c>
      <c r="I21" s="16">
        <f>+G21</f>
        <v>0</v>
      </c>
      <c r="O21" s="16">
        <f ca="1">+C$11+C$12*$F21</f>
        <v>3.6552086017491506E-4</v>
      </c>
      <c r="Q21" s="45">
        <f>+C21-15018.5</f>
        <v>39482.012999999999</v>
      </c>
    </row>
    <row r="22" spans="1:21" s="16" customFormat="1" ht="12.95" customHeight="1" x14ac:dyDescent="0.2">
      <c r="A22" s="12" t="s">
        <v>47</v>
      </c>
      <c r="B22" s="13" t="s">
        <v>48</v>
      </c>
      <c r="C22" s="14">
        <v>59260.518600000003</v>
      </c>
      <c r="D22" s="12">
        <v>2.3999999999999998E-3</v>
      </c>
      <c r="E22" s="16">
        <f>+(C22-C$7)/C$8</f>
        <v>11491.963119533186</v>
      </c>
      <c r="F22" s="16">
        <f>ROUND(2*E22,0)/2</f>
        <v>11492</v>
      </c>
      <c r="G22" s="16">
        <f>+C22-(C$7+F22*C$8)</f>
        <v>-1.5275999998266343E-2</v>
      </c>
      <c r="K22" s="16">
        <f>+G22</f>
        <v>-1.5275999998266343E-2</v>
      </c>
      <c r="O22" s="16">
        <f ca="1">+C$11+C$12*$F22</f>
        <v>-2.032442579169675E-2</v>
      </c>
      <c r="Q22" s="45">
        <f>+C22-15018.5</f>
        <v>44242.018600000003</v>
      </c>
    </row>
    <row r="23" spans="1:21" s="16" customFormat="1" ht="12.95" customHeight="1" x14ac:dyDescent="0.2">
      <c r="A23" s="46" t="s">
        <v>49</v>
      </c>
      <c r="B23" s="47" t="s">
        <v>48</v>
      </c>
      <c r="C23" s="15">
        <v>59632.049899999984</v>
      </c>
      <c r="D23" s="25"/>
      <c r="E23" s="16">
        <f t="shared" ref="E23:E25" si="0">+(C23-C$7)/C$8</f>
        <v>12388.941895640506</v>
      </c>
      <c r="F23" s="16">
        <f t="shared" ref="F23:F25" si="1">ROUND(2*E23,0)/2</f>
        <v>12389</v>
      </c>
      <c r="G23" s="16">
        <f t="shared" ref="G23:G25" si="2">+C23-(C$7+F23*C$8)</f>
        <v>-2.4067000013019424E-2</v>
      </c>
      <c r="K23" s="16">
        <f t="shared" ref="K23:K25" si="3">+G23</f>
        <v>-2.4067000013019424E-2</v>
      </c>
      <c r="O23" s="16">
        <f t="shared" ref="O23:O25" ca="1" si="4">+C$11+C$12*$F23</f>
        <v>-2.1939365066560038E-2</v>
      </c>
      <c r="Q23" s="45">
        <f t="shared" ref="Q23:Q25" si="5">+C23-15018.5</f>
        <v>44613.549899999984</v>
      </c>
    </row>
    <row r="24" spans="1:21" s="16" customFormat="1" ht="12.95" customHeight="1" x14ac:dyDescent="0.2">
      <c r="A24" s="46" t="s">
        <v>49</v>
      </c>
      <c r="B24" s="47" t="s">
        <v>48</v>
      </c>
      <c r="C24" s="15">
        <v>59632.050400000066</v>
      </c>
      <c r="D24" s="25"/>
      <c r="E24" s="16">
        <f t="shared" si="0"/>
        <v>12388.943102778267</v>
      </c>
      <c r="F24" s="16">
        <f t="shared" si="1"/>
        <v>12389</v>
      </c>
      <c r="G24" s="16">
        <f t="shared" si="2"/>
        <v>-2.3566999931063037E-2</v>
      </c>
      <c r="K24" s="16">
        <f t="shared" si="3"/>
        <v>-2.3566999931063037E-2</v>
      </c>
      <c r="O24" s="16">
        <f t="shared" ca="1" si="4"/>
        <v>-2.1939365066560038E-2</v>
      </c>
      <c r="Q24" s="45">
        <f t="shared" si="5"/>
        <v>44613.550400000066</v>
      </c>
    </row>
    <row r="25" spans="1:21" s="16" customFormat="1" ht="12.95" customHeight="1" x14ac:dyDescent="0.2">
      <c r="A25" s="46" t="s">
        <v>49</v>
      </c>
      <c r="B25" s="47" t="s">
        <v>48</v>
      </c>
      <c r="C25" s="15">
        <v>59632.051099999808</v>
      </c>
      <c r="D25" s="25"/>
      <c r="E25" s="16">
        <f t="shared" si="0"/>
        <v>12388.944792770233</v>
      </c>
      <c r="F25" s="16">
        <f t="shared" si="1"/>
        <v>12389</v>
      </c>
      <c r="G25" s="16">
        <f t="shared" si="2"/>
        <v>-2.2867000188853126E-2</v>
      </c>
      <c r="K25" s="16">
        <f t="shared" si="3"/>
        <v>-2.2867000188853126E-2</v>
      </c>
      <c r="O25" s="16">
        <f t="shared" ca="1" si="4"/>
        <v>-2.1939365066560038E-2</v>
      </c>
      <c r="Q25" s="45">
        <f t="shared" si="5"/>
        <v>44613.551099999808</v>
      </c>
    </row>
    <row r="26" spans="1:21" s="16" customFormat="1" ht="12.95" customHeight="1" x14ac:dyDescent="0.2">
      <c r="C26" s="25"/>
      <c r="D26" s="25"/>
      <c r="Q26" s="48"/>
    </row>
    <row r="27" spans="1:21" s="16" customFormat="1" ht="12.95" customHeight="1" x14ac:dyDescent="0.2">
      <c r="C27" s="25"/>
      <c r="D27" s="25"/>
      <c r="Q27" s="48"/>
    </row>
    <row r="28" spans="1:21" s="16" customFormat="1" ht="12.95" customHeight="1" x14ac:dyDescent="0.2">
      <c r="C28" s="25"/>
      <c r="D28" s="25"/>
      <c r="Q28" s="48"/>
    </row>
    <row r="29" spans="1:21" s="16" customFormat="1" ht="12.95" customHeight="1" x14ac:dyDescent="0.2">
      <c r="C29" s="25"/>
      <c r="D29" s="25"/>
      <c r="Q29" s="48"/>
    </row>
    <row r="30" spans="1:21" s="16" customFormat="1" ht="12.95" customHeight="1" x14ac:dyDescent="0.2">
      <c r="C30" s="25"/>
      <c r="D30" s="25"/>
      <c r="Q30" s="48"/>
    </row>
    <row r="31" spans="1:21" s="16" customFormat="1" ht="12.95" customHeight="1" x14ac:dyDescent="0.2">
      <c r="C31" s="25"/>
      <c r="D31" s="25"/>
      <c r="Q31" s="48"/>
    </row>
    <row r="32" spans="1:21" s="16" customFormat="1" ht="12.95" customHeight="1" x14ac:dyDescent="0.2">
      <c r="C32" s="25"/>
      <c r="D32" s="25"/>
      <c r="Q32" s="48"/>
    </row>
    <row r="33" spans="3:17" s="16" customFormat="1" ht="12.95" customHeight="1" x14ac:dyDescent="0.2">
      <c r="C33" s="25"/>
      <c r="D33" s="25"/>
      <c r="Q33" s="48"/>
    </row>
    <row r="34" spans="3:17" s="16" customFormat="1" ht="12.95" customHeight="1" x14ac:dyDescent="0.2">
      <c r="C34" s="25"/>
      <c r="D34" s="25"/>
    </row>
    <row r="35" spans="3:17" s="16" customFormat="1" ht="12.95" customHeight="1" x14ac:dyDescent="0.2">
      <c r="C35" s="25"/>
      <c r="D35" s="25"/>
    </row>
    <row r="36" spans="3:17" s="16" customFormat="1" ht="12.95" customHeight="1" x14ac:dyDescent="0.2">
      <c r="C36" s="25"/>
      <c r="D36" s="25"/>
    </row>
    <row r="37" spans="3:17" s="16" customFormat="1" ht="12.95" customHeight="1" x14ac:dyDescent="0.2">
      <c r="C37" s="25"/>
      <c r="D37" s="25"/>
    </row>
    <row r="38" spans="3:17" s="16" customFormat="1" ht="12.95" customHeight="1" x14ac:dyDescent="0.2">
      <c r="C38" s="25"/>
      <c r="D38" s="25"/>
    </row>
    <row r="39" spans="3:17" s="16" customFormat="1" ht="12.95" customHeight="1" x14ac:dyDescent="0.2">
      <c r="C39" s="25"/>
      <c r="D39" s="25"/>
    </row>
    <row r="40" spans="3:17" s="16" customFormat="1" ht="12.95" customHeight="1" x14ac:dyDescent="0.2">
      <c r="C40" s="25"/>
      <c r="D40" s="25"/>
    </row>
    <row r="41" spans="3:17" s="16" customFormat="1" ht="12.95" customHeight="1" x14ac:dyDescent="0.2">
      <c r="C41" s="25"/>
      <c r="D41" s="25"/>
    </row>
    <row r="42" spans="3:17" s="16" customFormat="1" ht="12.95" customHeight="1" x14ac:dyDescent="0.2">
      <c r="C42" s="25"/>
      <c r="D42" s="25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2024-02-18T06:46:22Z</dcterms:modified>
</cp:coreProperties>
</file>