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F25A3057-13D2-4E78-BA2B-65A53999EB7B}" xr6:coauthVersionLast="47" xr6:coauthVersionMax="47" xr10:uidLastSave="{00000000-0000-0000-0000-000000000000}"/>
  <bookViews>
    <workbookView xWindow="13635" yWindow="73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25" i="1"/>
  <c r="O29" i="1"/>
  <c r="O23" i="1"/>
  <c r="O27" i="1"/>
  <c r="O31" i="1"/>
  <c r="O30" i="1"/>
  <c r="O26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<sst xmlns="http://schemas.openxmlformats.org/spreadsheetml/2006/main" count="74" uniqueCount="53">
  <si>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</si>
  <si>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</si>
  <si>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</si>
  <si>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</si>
  <si>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</si>
  <si>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</si>
  <si>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</si>
  <si>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</si>
  <si>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</si>
  <si>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</si>
  <si>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</si>
  <si>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</si>
  <si>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</si>
  <si>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</si>
  <si>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</si>
  <si>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</si>
  <si>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</si>
  <si>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</si>
  <si>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</si>
  <si>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</si>
  <si>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</si>
  <si>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</si>
  <si>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</si>
  <si>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</si>
  <si>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</si>
  <si>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</si>
  <si>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</si>
  <si>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</si>
  <si>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</si>
  <si>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</si>
  <si>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</si>
  <si>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</si>
  <si>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</si>
  <si>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</si>
  <si>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</si>
  <si>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</si>
  <si>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</si>
  <si>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</si>
  <si>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</si>
  <si>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</si>
  <si>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</si>
  <si>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</si>
  <si>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</si>
  <si>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</si>
  <si>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</si>
  <si>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EB/EW</t>
  </si>
  <si>
    <t>VSX</t>
  </si>
  <si>
    <t>12.996-13.567</t>
  </si>
  <si>
    <t>BAV102 Feb 2025</t>
  </si>
  <si>
    <t>I</t>
  </si>
  <si>
    <t>NSVS 4812501 Lyn</t>
  </si>
  <si>
    <t>Mag R1</t>
  </si>
  <si>
    <t>VSX : Detail for NSVS 4812501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</si>
</sst>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4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4812501 Lyn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4.3095999993965961E-2</c:v>
                </c:pt>
                <c:pt idx="2">
                  <c:v>4.7629999993660022E-2</c:v>
                </c:pt>
                <c:pt idx="3">
                  <c:v>4.7429999998712447E-2</c:v>
                </c:pt>
                <c:pt idx="4">
                  <c:v>4.8489999993762467E-2</c:v>
                </c:pt>
                <c:pt idx="5">
                  <c:v>5.3137999995669816E-2</c:v>
                </c:pt>
                <c:pt idx="6">
                  <c:v>5.1573999997344799E-2</c:v>
                </c:pt>
                <c:pt idx="7">
                  <c:v>5.7364000000234228E-2</c:v>
                </c:pt>
                <c:pt idx="8">
                  <c:v>5.6726999995589722E-2</c:v>
                </c:pt>
                <c:pt idx="9">
                  <c:v>5.7309999996505212E-2</c:v>
                </c:pt>
                <c:pt idx="10">
                  <c:v>5.6872999994084239E-2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-0.77203377614812463</c:v>
                </c:pt>
                <c:pt idx="1">
                  <c:v>4.282059372632141E-2</c:v>
                </c:pt>
                <c:pt idx="2">
                  <c:v>4.7416493350702638E-2</c:v>
                </c:pt>
                <c:pt idx="3">
                  <c:v>4.8327474445723717E-2</c:v>
                </c:pt>
                <c:pt idx="4">
                  <c:v>4.860076877423003E-2</c:v>
                </c:pt>
                <c:pt idx="5">
                  <c:v>5.2007838069608847E-2</c:v>
                </c:pt>
                <c:pt idx="6">
                  <c:v>5.2171814666712613E-2</c:v>
                </c:pt>
                <c:pt idx="7">
                  <c:v>5.7022788997699858E-2</c:v>
                </c:pt>
                <c:pt idx="8">
                  <c:v>5.7025066450437367E-2</c:v>
                </c:pt>
                <c:pt idx="9">
                  <c:v>5.7118442012677018E-2</c:v>
                </c:pt>
                <c:pt idx="10">
                  <c:v>5.7120719465414638E-2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178896</c:v>
                      </c:pt>
                      <c:pt idx="2">
                        <c:v>179905</c:v>
                      </c:pt>
                      <c:pt idx="3">
                        <c:v>180105</c:v>
                      </c:pt>
                      <c:pt idx="4">
                        <c:v>180165</c:v>
                      </c:pt>
                      <c:pt idx="5">
                        <c:v>180913</c:v>
                      </c:pt>
                      <c:pt idx="6">
                        <c:v>180949</c:v>
                      </c:pt>
                      <c:pt idx="7">
                        <c:v>182014</c:v>
                      </c:pt>
                      <c:pt idx="8">
                        <c:v>182014.5</c:v>
                      </c:pt>
                      <c:pt idx="9">
                        <c:v>182035</c:v>
                      </c:pt>
                      <c:pt idx="10">
                        <c:v>182035.5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NSVS 4812501 Lyn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4.3095999993965961E-2</c:v>
                </c:pt>
                <c:pt idx="2">
                  <c:v>4.7629999993660022E-2</c:v>
                </c:pt>
                <c:pt idx="3">
                  <c:v>4.7429999998712447E-2</c:v>
                </c:pt>
                <c:pt idx="4">
                  <c:v>4.8489999993762467E-2</c:v>
                </c:pt>
                <c:pt idx="5">
                  <c:v>5.3137999995669816E-2</c:v>
                </c:pt>
                <c:pt idx="6">
                  <c:v>5.1573999997344799E-2</c:v>
                </c:pt>
                <c:pt idx="7">
                  <c:v>5.7364000000234228E-2</c:v>
                </c:pt>
                <c:pt idx="8">
                  <c:v>5.6726999995589722E-2</c:v>
                </c:pt>
                <c:pt idx="9">
                  <c:v>5.7309999996505212E-2</c:v>
                </c:pt>
                <c:pt idx="10">
                  <c:v>5.6872999994084239E-2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-0.77203377614812463</c:v>
                </c:pt>
                <c:pt idx="1">
                  <c:v>4.282059372632141E-2</c:v>
                </c:pt>
                <c:pt idx="2">
                  <c:v>4.7416493350702638E-2</c:v>
                </c:pt>
                <c:pt idx="3">
                  <c:v>4.8327474445723717E-2</c:v>
                </c:pt>
                <c:pt idx="4">
                  <c:v>4.860076877423003E-2</c:v>
                </c:pt>
                <c:pt idx="5">
                  <c:v>5.2007838069608847E-2</c:v>
                </c:pt>
                <c:pt idx="6">
                  <c:v>5.2171814666712613E-2</c:v>
                </c:pt>
                <c:pt idx="7">
                  <c:v>5.7022788997699858E-2</c:v>
                </c:pt>
                <c:pt idx="8">
                  <c:v>5.7025066450437367E-2</c:v>
                </c:pt>
                <c:pt idx="9">
                  <c:v>5.7118442012677018E-2</c:v>
                </c:pt>
                <c:pt idx="10">
                  <c:v>5.7120719465414638E-2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178896</c:v>
                </c:pt>
                <c:pt idx="2">
                  <c:v>179905</c:v>
                </c:pt>
                <c:pt idx="3">
                  <c:v>180105</c:v>
                </c:pt>
                <c:pt idx="4">
                  <c:v>180165</c:v>
                </c:pt>
                <c:pt idx="5">
                  <c:v>180913</c:v>
                </c:pt>
                <c:pt idx="6">
                  <c:v>180949</c:v>
                </c:pt>
                <c:pt idx="7">
                  <c:v>182014</c:v>
                </c:pt>
                <c:pt idx="8">
                  <c:v>182014.5</c:v>
                </c:pt>
                <c:pt idx="9">
                  <c:v>182035</c:v>
                </c:pt>
                <c:pt idx="10">
                  <c:v>182035.5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178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297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6" sqref="F6"/>
    </sheetView>
  </sheetViews>
  <sheetFormatPr defaultColWidth="10.28515625" defaultRowHeight="12.95" customHeight="1" x14ac:dyDescent="0.2"/>
  <cols>
    <col min="1" max="1" width="16.5703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50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3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0.33327400000000001</v>
      </c>
      <c r="D8" s="22" t="s">
        <v>46</v>
      </c>
    </row>
    <row r="9" spans="1:15" ht="12.95" customHeight="1" x14ac:dyDescent="0.2">
      <c r="A9" s="16" t="s">
        <v>31</v>
      </c>
      <c r="B9" s="14">
        <v>22</v>
      </c>
      <c r="C9" s="20" t="str">
        <f>"F"&amp;B9</f>
        <v>F22</v>
      </c>
      <c r="D9" s="20" t="str">
        <f>"G"&amp;B9</f>
        <v>G22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-0.77203377614812463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4.5549054751053462E-6</v>
      </c>
      <c r="D12" s="21"/>
      <c r="E12" s="31" t="s">
        <v>51</v>
      </c>
      <c r="F12" s="32" t="s">
        <v>47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60840.677726273148</v>
      </c>
    </row>
    <row r="15" spans="1:15" ht="12.95" customHeight="1" x14ac:dyDescent="0.2">
      <c r="A15" s="17" t="s">
        <v>17</v>
      </c>
      <c r="C15" s="18">
        <f ca="1">(C7+C11)+(C8+C12)*INT(MAX(F21:F3533))</f>
        <v>60667.589708442021</v>
      </c>
      <c r="E15" s="33" t="s">
        <v>33</v>
      </c>
      <c r="F15" s="35">
        <f ca="1">ROUND(2*(F14-$C$7)/$C$8,0)/2+F13</f>
        <v>182555.5</v>
      </c>
    </row>
    <row r="16" spans="1:15" ht="12.95" customHeight="1" x14ac:dyDescent="0.2">
      <c r="A16" s="17" t="s">
        <v>4</v>
      </c>
      <c r="C16" s="18">
        <f ca="1">+C8+C12</f>
        <v>0.33327855490547514</v>
      </c>
      <c r="E16" s="33" t="s">
        <v>34</v>
      </c>
      <c r="F16" s="35">
        <f ca="1">ROUND(2*(F14-$C$15)/$C$16,0)/2+F13</f>
        <v>520.5</v>
      </c>
    </row>
    <row r="17" spans="1:21" ht="12.95" customHeight="1" thickBot="1" x14ac:dyDescent="0.25">
      <c r="A17" s="16" t="s">
        <v>27</v>
      </c>
      <c r="C17" s="20">
        <f>COUNT(C21:C2191)</f>
        <v>11</v>
      </c>
      <c r="E17" s="33" t="s">
        <v>43</v>
      </c>
      <c r="F17" s="36">
        <f ca="1">+$C$15+$C$16*$F$16-15018.5-$C$5/24</f>
        <v>45822.957029603655</v>
      </c>
    </row>
    <row r="18" spans="1:21" ht="12.95" customHeight="1" thickTop="1" thickBot="1" x14ac:dyDescent="0.25">
      <c r="A18" s="17" t="s">
        <v>5</v>
      </c>
      <c r="C18" s="24">
        <f ca="1">+C15</f>
        <v>60667.589708442021</v>
      </c>
      <c r="D18" s="25">
        <f ca="1">+C16</f>
        <v>0.33327855490547514</v>
      </c>
      <c r="E18" s="38" t="s">
        <v>44</v>
      </c>
      <c r="F18" s="37">
        <f ca="1">+($C$15+$C$16*$F$16)-($C$16/2)-15018.5-$C$5/24</f>
        <v>45822.790390326205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-0.77203377614812463</v>
      </c>
      <c r="Q21" s="26">
        <f>+C21-15018.5</f>
        <v>-15018.5</v>
      </c>
    </row>
    <row r="22" spans="1:21" ht="12.95" customHeight="1" x14ac:dyDescent="0.2">
      <c r="A22" s="41" t="s">
        <v>48</v>
      </c>
      <c r="B22" s="39" t="s">
        <v>49</v>
      </c>
      <c r="C22" s="42">
        <v>59621.428599999999</v>
      </c>
      <c r="D22" s="40">
        <v>3.5000000000000001E-3</v>
      </c>
      <c r="E22" s="20">
        <f t="shared" ref="E22:E31" si="0">+(C22-C$7)/C$8</f>
        <v>178896.12931101734</v>
      </c>
      <c r="F22" s="20">
        <f t="shared" ref="F22:F31" si="1">ROUND(2*E22,0)/2</f>
        <v>178896</v>
      </c>
      <c r="G22" s="20">
        <f t="shared" ref="G22:G31" si="2">+C22-(C$7+F22*C$8)</f>
        <v>4.3095999993965961E-2</v>
      </c>
      <c r="K22" s="20">
        <f t="shared" ref="K22:K31" si="3">+G22</f>
        <v>4.3095999993965961E-2</v>
      </c>
      <c r="O22" s="20">
        <f t="shared" ref="O22:O31" ca="1" si="4">+C$11+C$12*$F22</f>
        <v>4.282059372632141E-2</v>
      </c>
      <c r="Q22" s="26">
        <f t="shared" ref="Q22:Q31" si="5">+C22-15018.5</f>
        <v>44602.928599999999</v>
      </c>
    </row>
    <row r="23" spans="1:21" ht="12.95" customHeight="1" x14ac:dyDescent="0.2">
      <c r="A23" s="41" t="s">
        <v>48</v>
      </c>
      <c r="B23" s="39" t="s">
        <v>49</v>
      </c>
      <c r="C23" s="42">
        <v>59957.706599999998</v>
      </c>
      <c r="D23" s="40">
        <v>3.5000000000000001E-3</v>
      </c>
      <c r="E23" s="20">
        <f t="shared" si="0"/>
        <v>179905.14291543892</v>
      </c>
      <c r="F23" s="20">
        <f t="shared" si="1"/>
        <v>179905</v>
      </c>
      <c r="G23" s="20">
        <f t="shared" si="2"/>
        <v>4.7629999993660022E-2</v>
      </c>
      <c r="K23" s="20">
        <f t="shared" si="3"/>
        <v>4.7629999993660022E-2</v>
      </c>
      <c r="O23" s="20">
        <f t="shared" ca="1" si="4"/>
        <v>4.7416493350702638E-2</v>
      </c>
      <c r="Q23" s="26">
        <f t="shared" si="5"/>
        <v>44939.206599999998</v>
      </c>
    </row>
    <row r="24" spans="1:21" ht="12.95" customHeight="1" x14ac:dyDescent="0.2">
      <c r="A24" s="41" t="s">
        <v>48</v>
      </c>
      <c r="B24" s="39" t="s">
        <v>49</v>
      </c>
      <c r="C24" s="42">
        <v>60024.361199999999</v>
      </c>
      <c r="D24" s="40">
        <v>3.5000000000000001E-3</v>
      </c>
      <c r="E24" s="20">
        <f t="shared" si="0"/>
        <v>180105.14231533211</v>
      </c>
      <c r="F24" s="20">
        <f t="shared" si="1"/>
        <v>180105</v>
      </c>
      <c r="G24" s="20">
        <f t="shared" si="2"/>
        <v>4.7429999998712447E-2</v>
      </c>
      <c r="K24" s="20">
        <f t="shared" si="3"/>
        <v>4.7429999998712447E-2</v>
      </c>
      <c r="O24" s="20">
        <f t="shared" ca="1" si="4"/>
        <v>4.8327474445723717E-2</v>
      </c>
      <c r="Q24" s="26">
        <f t="shared" si="5"/>
        <v>45005.861199999999</v>
      </c>
    </row>
    <row r="25" spans="1:21" ht="12.95" customHeight="1" x14ac:dyDescent="0.2">
      <c r="A25" s="41" t="s">
        <v>48</v>
      </c>
      <c r="B25" s="39" t="s">
        <v>49</v>
      </c>
      <c r="C25" s="42">
        <v>60044.358699999997</v>
      </c>
      <c r="D25" s="40">
        <v>3.5000000000000001E-3</v>
      </c>
      <c r="E25" s="20">
        <f t="shared" si="0"/>
        <v>180165.14549589826</v>
      </c>
      <c r="F25" s="20">
        <f t="shared" si="1"/>
        <v>180165</v>
      </c>
      <c r="G25" s="20">
        <f t="shared" si="2"/>
        <v>4.8489999993762467E-2</v>
      </c>
      <c r="K25" s="20">
        <f t="shared" si="3"/>
        <v>4.8489999993762467E-2</v>
      </c>
      <c r="O25" s="20">
        <f t="shared" ca="1" si="4"/>
        <v>4.860076877423003E-2</v>
      </c>
      <c r="Q25" s="26">
        <f t="shared" si="5"/>
        <v>45025.858699999997</v>
      </c>
    </row>
    <row r="26" spans="1:21" ht="12.95" customHeight="1" x14ac:dyDescent="0.2">
      <c r="A26" s="41" t="s">
        <v>48</v>
      </c>
      <c r="B26" s="39" t="s">
        <v>49</v>
      </c>
      <c r="C26" s="42">
        <v>60293.652300000002</v>
      </c>
      <c r="D26" s="40">
        <v>3.5000000000000001E-3</v>
      </c>
      <c r="E26" s="20">
        <f t="shared" si="0"/>
        <v>180913.15944238074</v>
      </c>
      <c r="F26" s="20">
        <f t="shared" si="1"/>
        <v>180913</v>
      </c>
      <c r="G26" s="20">
        <f t="shared" si="2"/>
        <v>5.3137999995669816E-2</v>
      </c>
      <c r="K26" s="20">
        <f t="shared" si="3"/>
        <v>5.3137999995669816E-2</v>
      </c>
      <c r="O26" s="20">
        <f t="shared" ca="1" si="4"/>
        <v>5.2007838069608847E-2</v>
      </c>
      <c r="Q26" s="26">
        <f t="shared" si="5"/>
        <v>45275.152300000002</v>
      </c>
    </row>
    <row r="27" spans="1:21" ht="12.95" customHeight="1" x14ac:dyDescent="0.2">
      <c r="A27" s="41" t="s">
        <v>48</v>
      </c>
      <c r="B27" s="39" t="s">
        <v>49</v>
      </c>
      <c r="C27" s="42">
        <v>60305.6486</v>
      </c>
      <c r="D27" s="40">
        <v>3.5000000000000001E-3</v>
      </c>
      <c r="E27" s="20">
        <f t="shared" si="0"/>
        <v>180949.15474954541</v>
      </c>
      <c r="F27" s="20">
        <f t="shared" si="1"/>
        <v>180949</v>
      </c>
      <c r="G27" s="20">
        <f t="shared" si="2"/>
        <v>5.1573999997344799E-2</v>
      </c>
      <c r="K27" s="20">
        <f t="shared" si="3"/>
        <v>5.1573999997344799E-2</v>
      </c>
      <c r="O27" s="20">
        <f t="shared" ca="1" si="4"/>
        <v>5.2171814666712613E-2</v>
      </c>
      <c r="Q27" s="26">
        <f t="shared" si="5"/>
        <v>45287.1486</v>
      </c>
    </row>
    <row r="28" spans="1:21" ht="12.95" customHeight="1" x14ac:dyDescent="0.2">
      <c r="A28" s="41" t="s">
        <v>48</v>
      </c>
      <c r="B28" s="39" t="s">
        <v>49</v>
      </c>
      <c r="C28" s="42">
        <v>60660.591200000003</v>
      </c>
      <c r="D28" s="40">
        <v>3.5000000000000001E-3</v>
      </c>
      <c r="E28" s="20">
        <f t="shared" si="0"/>
        <v>182014.17212263783</v>
      </c>
      <c r="F28" s="20">
        <f t="shared" si="1"/>
        <v>182014</v>
      </c>
      <c r="G28" s="20">
        <f t="shared" si="2"/>
        <v>5.7364000000234228E-2</v>
      </c>
      <c r="K28" s="20">
        <f t="shared" si="3"/>
        <v>5.7364000000234228E-2</v>
      </c>
      <c r="O28" s="20">
        <f t="shared" ca="1" si="4"/>
        <v>5.7022788997699858E-2</v>
      </c>
      <c r="Q28" s="26">
        <f t="shared" si="5"/>
        <v>45642.091200000003</v>
      </c>
    </row>
    <row r="29" spans="1:21" ht="12.95" customHeight="1" x14ac:dyDescent="0.2">
      <c r="A29" s="41" t="s">
        <v>48</v>
      </c>
      <c r="B29" s="39" t="s">
        <v>49</v>
      </c>
      <c r="C29" s="42">
        <v>60660.7572</v>
      </c>
      <c r="D29" s="40">
        <v>3.5000000000000001E-3</v>
      </c>
      <c r="E29" s="20">
        <f t="shared" si="0"/>
        <v>182014.67021129761</v>
      </c>
      <c r="F29" s="20">
        <f t="shared" si="1"/>
        <v>182014.5</v>
      </c>
      <c r="G29" s="20">
        <f t="shared" si="2"/>
        <v>5.6726999995589722E-2</v>
      </c>
      <c r="K29" s="20">
        <f t="shared" si="3"/>
        <v>5.6726999995589722E-2</v>
      </c>
      <c r="O29" s="20">
        <f t="shared" ca="1" si="4"/>
        <v>5.7025066450437367E-2</v>
      </c>
      <c r="Q29" s="26">
        <f t="shared" si="5"/>
        <v>45642.2572</v>
      </c>
    </row>
    <row r="30" spans="1:21" ht="12.95" customHeight="1" x14ac:dyDescent="0.2">
      <c r="A30" s="41" t="s">
        <v>48</v>
      </c>
      <c r="B30" s="39" t="s">
        <v>49</v>
      </c>
      <c r="C30" s="42">
        <v>60667.589899999999</v>
      </c>
      <c r="D30" s="40">
        <v>3.5000000000000001E-3</v>
      </c>
      <c r="E30" s="20">
        <f t="shared" si="0"/>
        <v>182035.17196060898</v>
      </c>
      <c r="F30" s="20">
        <f t="shared" si="1"/>
        <v>182035</v>
      </c>
      <c r="G30" s="20">
        <f t="shared" si="2"/>
        <v>5.7309999996505212E-2</v>
      </c>
      <c r="K30" s="20">
        <f t="shared" si="3"/>
        <v>5.7309999996505212E-2</v>
      </c>
      <c r="O30" s="20">
        <f t="shared" ca="1" si="4"/>
        <v>5.7118442012677018E-2</v>
      </c>
      <c r="Q30" s="26">
        <f t="shared" si="5"/>
        <v>45649.089899999999</v>
      </c>
    </row>
    <row r="31" spans="1:21" ht="12.95" customHeight="1" x14ac:dyDescent="0.2">
      <c r="A31" s="41" t="s">
        <v>48</v>
      </c>
      <c r="B31" s="39" t="s">
        <v>49</v>
      </c>
      <c r="C31" s="42">
        <v>60667.756099999999</v>
      </c>
      <c r="D31" s="40">
        <v>3.5000000000000001E-3</v>
      </c>
      <c r="E31" s="20">
        <f t="shared" si="0"/>
        <v>182035.67064937556</v>
      </c>
      <c r="F31" s="20">
        <f t="shared" si="1"/>
        <v>182035.5</v>
      </c>
      <c r="G31" s="20">
        <f t="shared" si="2"/>
        <v>5.6872999994084239E-2</v>
      </c>
      <c r="K31" s="20">
        <f t="shared" si="3"/>
        <v>5.6872999994084239E-2</v>
      </c>
      <c r="O31" s="20">
        <f t="shared" ca="1" si="4"/>
        <v>5.7120719465414638E-2</v>
      </c>
      <c r="Q31" s="26">
        <f t="shared" si="5"/>
        <v>45649.256099999999</v>
      </c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29726" xr:uid="{407F4D2C-4397-4EDD-A273-66D4474AF9F7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2025-06-14T04:15:55Z</dcterms:modified>
</cp:coreProperties>
</file>