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9954C1D-88CF-4214-BFDE-FE6CCA878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Q44" i="1"/>
  <c r="E45" i="1"/>
  <c r="F45" i="1" s="1"/>
  <c r="G45" i="1" s="1"/>
  <c r="Q45" i="1"/>
  <c r="G13" i="1"/>
  <c r="G14" i="1" s="1"/>
  <c r="Q42" i="1"/>
  <c r="Q43" i="1"/>
  <c r="Q21" i="1"/>
  <c r="Q25" i="1"/>
  <c r="Q27" i="1"/>
  <c r="Q28" i="1"/>
  <c r="Q29" i="1"/>
  <c r="Q31" i="1"/>
  <c r="Q35" i="1"/>
  <c r="Q37" i="1"/>
  <c r="Q38" i="1"/>
  <c r="Q40" i="1"/>
  <c r="G19" i="2"/>
  <c r="C19" i="2"/>
  <c r="G29" i="2"/>
  <c r="C29" i="2"/>
  <c r="G18" i="2"/>
  <c r="C18" i="2"/>
  <c r="G28" i="2"/>
  <c r="C28" i="2"/>
  <c r="G27" i="2"/>
  <c r="C27" i="2"/>
  <c r="G17" i="2"/>
  <c r="C17" i="2"/>
  <c r="G26" i="2"/>
  <c r="C26" i="2"/>
  <c r="G16" i="2"/>
  <c r="C16" i="2"/>
  <c r="G15" i="2"/>
  <c r="C15" i="2"/>
  <c r="G14" i="2"/>
  <c r="C14" i="2"/>
  <c r="G25" i="2"/>
  <c r="C25" i="2"/>
  <c r="G13" i="2"/>
  <c r="C13" i="2"/>
  <c r="G24" i="2"/>
  <c r="C24" i="2"/>
  <c r="G23" i="2"/>
  <c r="C23" i="2"/>
  <c r="G22" i="2"/>
  <c r="C22" i="2"/>
  <c r="G12" i="2"/>
  <c r="C12" i="2"/>
  <c r="G21" i="2"/>
  <c r="C21" i="2"/>
  <c r="G11" i="2"/>
  <c r="C11" i="2"/>
  <c r="G20" i="2"/>
  <c r="C20" i="2"/>
  <c r="H19" i="2"/>
  <c r="D19" i="2"/>
  <c r="B19" i="2"/>
  <c r="A19" i="2"/>
  <c r="H29" i="2"/>
  <c r="B29" i="2"/>
  <c r="D29" i="2"/>
  <c r="A29" i="2"/>
  <c r="H18" i="2"/>
  <c r="D18" i="2"/>
  <c r="B18" i="2"/>
  <c r="A18" i="2"/>
  <c r="H28" i="2"/>
  <c r="B28" i="2"/>
  <c r="D28" i="2"/>
  <c r="A28" i="2"/>
  <c r="H27" i="2"/>
  <c r="D27" i="2"/>
  <c r="B27" i="2"/>
  <c r="A27" i="2"/>
  <c r="H17" i="2"/>
  <c r="B17" i="2"/>
  <c r="D17" i="2"/>
  <c r="A17" i="2"/>
  <c r="H26" i="2"/>
  <c r="D26" i="2"/>
  <c r="B26" i="2"/>
  <c r="A26" i="2"/>
  <c r="H16" i="2"/>
  <c r="B16" i="2"/>
  <c r="D16" i="2"/>
  <c r="A16" i="2"/>
  <c r="H15" i="2"/>
  <c r="D15" i="2"/>
  <c r="B15" i="2"/>
  <c r="A15" i="2"/>
  <c r="H14" i="2"/>
  <c r="B14" i="2"/>
  <c r="D14" i="2"/>
  <c r="A14" i="2"/>
  <c r="H25" i="2"/>
  <c r="D25" i="2"/>
  <c r="B25" i="2"/>
  <c r="A25" i="2"/>
  <c r="H13" i="2"/>
  <c r="B13" i="2"/>
  <c r="D13" i="2"/>
  <c r="A13" i="2"/>
  <c r="H24" i="2"/>
  <c r="D24" i="2"/>
  <c r="B24" i="2"/>
  <c r="A24" i="2"/>
  <c r="H23" i="2"/>
  <c r="B23" i="2"/>
  <c r="D23" i="2"/>
  <c r="A23" i="2"/>
  <c r="H22" i="2"/>
  <c r="D22" i="2"/>
  <c r="B22" i="2"/>
  <c r="A22" i="2"/>
  <c r="H12" i="2"/>
  <c r="B12" i="2"/>
  <c r="D12" i="2"/>
  <c r="A12" i="2"/>
  <c r="H21" i="2"/>
  <c r="D21" i="2"/>
  <c r="B21" i="2"/>
  <c r="A21" i="2"/>
  <c r="H11" i="2"/>
  <c r="B11" i="2"/>
  <c r="D11" i="2"/>
  <c r="A11" i="2"/>
  <c r="H20" i="2"/>
  <c r="D20" i="2"/>
  <c r="B20" i="2"/>
  <c r="A20" i="2"/>
  <c r="Q41" i="1"/>
  <c r="C13" i="1"/>
  <c r="D14" i="1"/>
  <c r="D13" i="1"/>
  <c r="C14" i="1"/>
  <c r="C17" i="1"/>
  <c r="Q39" i="1"/>
  <c r="Q23" i="1"/>
  <c r="Q24" i="1"/>
  <c r="Q26" i="1"/>
  <c r="Q30" i="1"/>
  <c r="Q32" i="1"/>
  <c r="Q33" i="1"/>
  <c r="Q34" i="1"/>
  <c r="Q36" i="1"/>
  <c r="C8" i="1"/>
  <c r="C7" i="1"/>
  <c r="E42" i="1"/>
  <c r="F42" i="1"/>
  <c r="Q22" i="1"/>
  <c r="E16" i="2"/>
  <c r="E36" i="1"/>
  <c r="F36" i="1"/>
  <c r="G36" i="1"/>
  <c r="E26" i="1"/>
  <c r="F26" i="1"/>
  <c r="G26" i="1"/>
  <c r="E41" i="1"/>
  <c r="F41" i="1"/>
  <c r="E31" i="1"/>
  <c r="F31" i="1"/>
  <c r="G31" i="1"/>
  <c r="E32" i="1"/>
  <c r="F32" i="1"/>
  <c r="G32" i="1"/>
  <c r="E35" i="1"/>
  <c r="F35" i="1"/>
  <c r="G35" i="1"/>
  <c r="E34" i="1"/>
  <c r="F34" i="1"/>
  <c r="G34" i="1"/>
  <c r="E28" i="1"/>
  <c r="F28" i="1"/>
  <c r="E39" i="1"/>
  <c r="F39" i="1"/>
  <c r="E23" i="1"/>
  <c r="F23" i="1"/>
  <c r="G23" i="1"/>
  <c r="G41" i="1"/>
  <c r="G25" i="1"/>
  <c r="E33" i="1"/>
  <c r="F33" i="1"/>
  <c r="G33" i="1"/>
  <c r="E37" i="1"/>
  <c r="F37" i="1"/>
  <c r="G37" i="1"/>
  <c r="E27" i="1"/>
  <c r="F27" i="1"/>
  <c r="G27" i="1"/>
  <c r="E38" i="1"/>
  <c r="F38" i="1"/>
  <c r="G38" i="1"/>
  <c r="E24" i="1"/>
  <c r="F24" i="1"/>
  <c r="G24" i="1"/>
  <c r="E25" i="1"/>
  <c r="F25" i="1"/>
  <c r="E22" i="1"/>
  <c r="F22" i="1"/>
  <c r="E43" i="1"/>
  <c r="F43" i="1"/>
  <c r="G43" i="1"/>
  <c r="E40" i="1"/>
  <c r="F40" i="1"/>
  <c r="G40" i="1"/>
  <c r="E29" i="1"/>
  <c r="F29" i="1"/>
  <c r="G29" i="1"/>
  <c r="G42" i="1"/>
  <c r="E30" i="1"/>
  <c r="F30" i="1"/>
  <c r="G30" i="1"/>
  <c r="G28" i="1"/>
  <c r="E21" i="1"/>
  <c r="F21" i="1"/>
  <c r="G39" i="1"/>
  <c r="I38" i="1"/>
  <c r="S38" i="1"/>
  <c r="S35" i="1"/>
  <c r="I35" i="1"/>
  <c r="R29" i="1"/>
  <c r="I29" i="1"/>
  <c r="I27" i="1"/>
  <c r="R27" i="1"/>
  <c r="S37" i="1"/>
  <c r="I37" i="1"/>
  <c r="R33" i="1"/>
  <c r="I33" i="1"/>
  <c r="I43" i="1"/>
  <c r="S43" i="1"/>
  <c r="I23" i="1"/>
  <c r="R23" i="1"/>
  <c r="I26" i="1"/>
  <c r="R26" i="1"/>
  <c r="I30" i="1"/>
  <c r="R30" i="1"/>
  <c r="R34" i="1"/>
  <c r="I34" i="1"/>
  <c r="I40" i="1"/>
  <c r="S40" i="1"/>
  <c r="I32" i="1"/>
  <c r="R32" i="1"/>
  <c r="I31" i="1"/>
  <c r="R31" i="1"/>
  <c r="I24" i="1"/>
  <c r="R24" i="1"/>
  <c r="S36" i="1"/>
  <c r="I36" i="1"/>
  <c r="I25" i="1"/>
  <c r="R25" i="1"/>
  <c r="E23" i="2"/>
  <c r="E29" i="2"/>
  <c r="S39" i="1"/>
  <c r="I39" i="1"/>
  <c r="E26" i="2"/>
  <c r="E14" i="2"/>
  <c r="G21" i="1"/>
  <c r="I41" i="1"/>
  <c r="S41" i="1"/>
  <c r="E22" i="2"/>
  <c r="E11" i="2"/>
  <c r="I28" i="1"/>
  <c r="R28" i="1"/>
  <c r="E18" i="2"/>
  <c r="E12" i="2"/>
  <c r="E25" i="2"/>
  <c r="E27" i="2"/>
  <c r="E19" i="2"/>
  <c r="E20" i="2"/>
  <c r="E24" i="2"/>
  <c r="E15" i="2"/>
  <c r="E28" i="2"/>
  <c r="I42" i="1"/>
  <c r="S42" i="1"/>
  <c r="E17" i="2"/>
  <c r="E21" i="2"/>
  <c r="E13" i="2"/>
  <c r="I21" i="1"/>
  <c r="R21" i="1"/>
  <c r="R19" i="1"/>
  <c r="E18" i="1" s="1"/>
  <c r="C12" i="1"/>
  <c r="I45" i="1" l="1"/>
  <c r="S45" i="1"/>
  <c r="I44" i="1"/>
  <c r="R44" i="1"/>
  <c r="C16" i="1"/>
  <c r="D18" i="1" s="1"/>
  <c r="C11" i="1"/>
  <c r="D12" i="1"/>
  <c r="D11" i="1"/>
  <c r="O44" i="1" l="1"/>
  <c r="O40" i="1"/>
  <c r="O25" i="1"/>
  <c r="O37" i="1"/>
  <c r="O38" i="1"/>
  <c r="O34" i="1"/>
  <c r="O27" i="1"/>
  <c r="O30" i="1"/>
  <c r="O45" i="1"/>
  <c r="O33" i="1"/>
  <c r="O35" i="1"/>
  <c r="O42" i="1"/>
  <c r="O21" i="1"/>
  <c r="O36" i="1"/>
  <c r="O26" i="1"/>
  <c r="O39" i="1"/>
  <c r="O29" i="1"/>
  <c r="O22" i="1"/>
  <c r="O31" i="1"/>
  <c r="O43" i="1"/>
  <c r="O28" i="1"/>
  <c r="O23" i="1"/>
  <c r="O24" i="1"/>
  <c r="O32" i="1"/>
  <c r="O41" i="1"/>
  <c r="C15" i="1"/>
  <c r="C18" i="1" s="1"/>
  <c r="D16" i="1"/>
  <c r="D19" i="1" s="1"/>
  <c r="P44" i="1"/>
  <c r="P45" i="1"/>
  <c r="P35" i="1"/>
  <c r="P22" i="1"/>
  <c r="P42" i="1"/>
  <c r="P40" i="1"/>
  <c r="P36" i="1"/>
  <c r="P24" i="1"/>
  <c r="P31" i="1"/>
  <c r="P28" i="1"/>
  <c r="P41" i="1"/>
  <c r="P38" i="1"/>
  <c r="P23" i="1"/>
  <c r="P39" i="1"/>
  <c r="P29" i="1"/>
  <c r="D15" i="1"/>
  <c r="C19" i="1" s="1"/>
  <c r="P43" i="1"/>
  <c r="P26" i="1"/>
  <c r="P27" i="1"/>
  <c r="P37" i="1"/>
  <c r="P25" i="1"/>
  <c r="P30" i="1"/>
  <c r="P33" i="1"/>
  <c r="P34" i="1"/>
  <c r="P32" i="1"/>
  <c r="P21" i="1"/>
  <c r="S19" i="1"/>
  <c r="E19" i="1" s="1"/>
  <c r="G15" i="1" l="1"/>
  <c r="G16" i="1" s="1"/>
</calcChain>
</file>

<file path=xl/sharedStrings.xml><?xml version="1.0" encoding="utf-8"?>
<sst xmlns="http://schemas.openxmlformats.org/spreadsheetml/2006/main" count="253" uniqueCount="156">
  <si>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</si>
  <si>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</si>
  <si>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</si>
  <si>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</si>
  <si>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</si>
  <si>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</si>
  <si>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</si>
  <si>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</si>
  <si>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</si>
  <si>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</si>
  <si>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</si>
  <si>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</si>
  <si>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</si>
  <si>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</si>
  <si>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</si>
  <si>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</si>
  <si>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</si>
  <si>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</si>
  <si>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</si>
  <si>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</si>
  <si>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Sum diff² =</t>
  </si>
  <si>
    <t>System Type:</t>
  </si>
  <si>
    <t>S4</t>
  </si>
  <si>
    <t>S5</t>
  </si>
  <si>
    <t>Misc</t>
  </si>
  <si>
    <t>Locher K</t>
  </si>
  <si>
    <t>BBSAG Bull.52</t>
  </si>
  <si>
    <t>B</t>
  </si>
  <si>
    <t>BBSAG Bull.83</t>
  </si>
  <si>
    <t>BBSAG Bull.87</t>
  </si>
  <si>
    <t>BBSAG Bull.91</t>
  </si>
  <si>
    <t>BBSAG Bull.96</t>
  </si>
  <si>
    <t>BBSAG Bull.103</t>
  </si>
  <si>
    <t>BBSAG Bull.106</t>
  </si>
  <si>
    <t>BBSAG Bull.114</t>
  </si>
  <si>
    <t>BBSAG</t>
  </si>
  <si>
    <t>IBVS 5583</t>
  </si>
  <si>
    <t>I</t>
  </si>
  <si>
    <t>Primary</t>
  </si>
  <si>
    <t>Secondary</t>
  </si>
  <si>
    <t>Prim Fit</t>
  </si>
  <si>
    <t>Sec. Fit</t>
  </si>
  <si>
    <t>Eccentric orbit</t>
  </si>
  <si>
    <t>Count</t>
  </si>
  <si>
    <t>Prim. Ephemeris =</t>
  </si>
  <si>
    <t>Sec. Ephemeris =</t>
  </si>
  <si>
    <t>RV Lyn / gsc 3402-1011?</t>
  </si>
  <si>
    <t>EA/SD</t>
  </si>
  <si>
    <t>Start of Lin fit (row)</t>
  </si>
  <si>
    <t>IBVS 5894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</si>
  <si>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</si>
  <si>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</si>
  <si>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</si>
  <si>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</si>
  <si>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</si>
  <si>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</si>
  <si>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</si>
  <si>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</si>
  <si>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</si>
  <si>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</si>
  <si>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</si>
  <si>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</si>
  <si>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2429556.816 </t>
  </si>
  <si>
    <t> 20.10.1939 07:35 </t>
  </si>
  <si>
    <t> -0.000 </t>
  </si>
  <si>
    <t> H.L.Giclas </t>
  </si>
  <si>
    <t> AJ 51.201 </t>
  </si>
  <si>
    <t>2446877.449 </t>
  </si>
  <si>
    <t> 22.03.1987 22:46 </t>
  </si>
  <si>
    <t> 0.463 </t>
  </si>
  <si>
    <t>V </t>
  </si>
  <si>
    <t> K.Locher </t>
  </si>
  <si>
    <t> BBS 83 </t>
  </si>
  <si>
    <t>2447207.441 </t>
  </si>
  <si>
    <t> 15.02.1988 22:35 </t>
  </si>
  <si>
    <t> 0.481 </t>
  </si>
  <si>
    <t> J.Manek </t>
  </si>
  <si>
    <t> BRNO 30 </t>
  </si>
  <si>
    <t>2447230.511 </t>
  </si>
  <si>
    <t> 10.03.1988 00:15 </t>
  </si>
  <si>
    <t> 0.476 </t>
  </si>
  <si>
    <t> BBS 87 </t>
  </si>
  <si>
    <t>2447267.440 </t>
  </si>
  <si>
    <t> 15.04.1988 22:33 </t>
  </si>
  <si>
    <t> 0.484 </t>
  </si>
  <si>
    <t> V.Wagner </t>
  </si>
  <si>
    <t>2447267.442 </t>
  </si>
  <si>
    <t> 15.04.1988 22:36 </t>
  </si>
  <si>
    <t> 0.486 </t>
  </si>
  <si>
    <t> A.Slatinsky </t>
  </si>
  <si>
    <t>2447267.443 </t>
  </si>
  <si>
    <t> 15.04.1988 22:37 </t>
  </si>
  <si>
    <t> 0.487 </t>
  </si>
  <si>
    <t> P.Suchan </t>
  </si>
  <si>
    <t>2447551.295 </t>
  </si>
  <si>
    <t> 24.01.1989 19:04 </t>
  </si>
  <si>
    <t> 0.516 </t>
  </si>
  <si>
    <t> BBS 91 </t>
  </si>
  <si>
    <t>2447860.493 </t>
  </si>
  <si>
    <t> 29.11.1989 23:49 </t>
  </si>
  <si>
    <t> 0.507 </t>
  </si>
  <si>
    <t>2448123.562 </t>
  </si>
  <si>
    <t> 20.08.1990 01:29 </t>
  </si>
  <si>
    <t> 0.520 </t>
  </si>
  <si>
    <t> BBS 96 </t>
  </si>
  <si>
    <t>2449090.435 </t>
  </si>
  <si>
    <t> 12.04.1993 22:26 </t>
  </si>
  <si>
    <t> 0.547 </t>
  </si>
  <si>
    <t> BBS 103 </t>
  </si>
  <si>
    <t>2449480.431 </t>
  </si>
  <si>
    <t> 07.05.1994 22:20 </t>
  </si>
  <si>
    <t> 0.573 </t>
  </si>
  <si>
    <t> BBS 106 </t>
  </si>
  <si>
    <t>2450463.4772 </t>
  </si>
  <si>
    <t> 14.01.1997 23:27 </t>
  </si>
  <si>
    <t> 0.6203 </t>
  </si>
  <si>
    <t> A.Dedoch </t>
  </si>
  <si>
    <t> BRNO 32 </t>
  </si>
  <si>
    <t>2450509.622 </t>
  </si>
  <si>
    <t> 02.03.1997 02:55 </t>
  </si>
  <si>
    <t> 0.615 </t>
  </si>
  <si>
    <t> BBS 114 </t>
  </si>
  <si>
    <t>2451596.5356 </t>
  </si>
  <si>
    <t> 22.02.2000 00:51 </t>
  </si>
  <si>
    <t> 0.6913 </t>
  </si>
  <si>
    <t>E </t>
  </si>
  <si>
    <t>?</t>
  </si>
  <si>
    <t> J.Safar </t>
  </si>
  <si>
    <t>2451603.4659 </t>
  </si>
  <si>
    <t> 28.02.2000 23:10 </t>
  </si>
  <si>
    <t> -0.4547 </t>
  </si>
  <si>
    <t>2451924.2201 </t>
  </si>
  <si>
    <t> 14.01.2001 17:16 </t>
  </si>
  <si>
    <t> -0.4444 </t>
  </si>
  <si>
    <t> M.Zejda </t>
  </si>
  <si>
    <t>IBVS 5583 </t>
  </si>
  <si>
    <t>2452337.2903 </t>
  </si>
  <si>
    <t> 03.03.2002 18:58 </t>
  </si>
  <si>
    <t> -0.4185 </t>
  </si>
  <si>
    <t> R.Diethelm </t>
  </si>
  <si>
    <t> BBS 127 </t>
  </si>
  <si>
    <t>2454882.6328 </t>
  </si>
  <si>
    <t> 20.02.2009 03:11 </t>
  </si>
  <si>
    <t> -0.2595 </t>
  </si>
  <si>
    <t>C </t>
  </si>
  <si>
    <t>IBVS 5894 </t>
  </si>
  <si>
    <t>II</t>
  </si>
  <si>
    <t>OEJV 0211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</si>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</sst>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7" fillId="2" borderId="16" xfId="7" applyFill="1" applyBorder="1" applyAlignment="1" applyProtection="1">
      <alignment horizontal="right" vertical="top" wrapText="1"/>
    </xf>
    <xf numFmtId="165" fontId="22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8" applyFont="1" applyAlignment="1">
      <alignment vertical="center"/>
    </xf>
    <xf numFmtId="0" fontId="19" fillId="0" borderId="0" xfId="8" applyFont="1" applyAlignment="1">
      <alignment horizontal="center" vertical="center"/>
    </xf>
    <xf numFmtId="0" fontId="19" fillId="0" borderId="0" xfId="8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Lyn - O-C Diagr.</a:t>
            </a:r>
          </a:p>
        </c:rich>
      </c:tx>
      <c:layout>
        <c:manualLayout>
          <c:xMode val="edge"/>
          <c:yMode val="edge"/>
          <c:x val="0.34432992283150232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5286624203821655"/>
          <c:w val="0.77525773195876291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0">
                  <c:v>-2.9999999969732016E-4</c:v>
                </c:pt>
                <c:pt idx="2">
                  <c:v>0.29684999999881256</c:v>
                </c:pt>
                <c:pt idx="3">
                  <c:v>0.46264000000519445</c:v>
                </c:pt>
                <c:pt idx="4">
                  <c:v>0.48070999999617925</c:v>
                </c:pt>
                <c:pt idx="5">
                  <c:v>0.47560999999404885</c:v>
                </c:pt>
                <c:pt idx="6">
                  <c:v>0.48445000000356231</c:v>
                </c:pt>
                <c:pt idx="7">
                  <c:v>0.48645000000396976</c:v>
                </c:pt>
                <c:pt idx="8">
                  <c:v>0.48745000000053551</c:v>
                </c:pt>
                <c:pt idx="9">
                  <c:v>0.51571999999578111</c:v>
                </c:pt>
                <c:pt idx="10">
                  <c:v>0.50738000000274042</c:v>
                </c:pt>
                <c:pt idx="11">
                  <c:v>0.52023999999801163</c:v>
                </c:pt>
                <c:pt idx="12">
                  <c:v>0.54654999999911524</c:v>
                </c:pt>
                <c:pt idx="13">
                  <c:v>0.57335999999486376</c:v>
                </c:pt>
                <c:pt idx="23">
                  <c:v>1.3610000038170256E-2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50-4CEB-8C4F-AF56AAC51548}"/>
            </c:ext>
          </c:extLst>
        </c:ser>
        <c:ser>
          <c:idx val="1"/>
          <c:order val="1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2">
                    <c:v>5.0000000000000001E-3</c:v>
                  </c:pt>
                  <c:pt idx="15">
                    <c:v>8.0000000000000002E-3</c:v>
                  </c:pt>
                  <c:pt idx="18">
                    <c:v>1.12E-2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2">
                    <c:v>5.0000000000000001E-3</c:v>
                  </c:pt>
                  <c:pt idx="15">
                    <c:v>8.0000000000000002E-3</c:v>
                  </c:pt>
                  <c:pt idx="18">
                    <c:v>1.12E-2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</c:numCache>
            </c:numRef>
          </c:xVal>
          <c:yVal>
            <c:numRef>
              <c:f>Active!$S$21:$S$993</c:f>
              <c:numCache>
                <c:formatCode>General</c:formatCode>
                <c:ptCount val="973"/>
                <c:pt idx="14">
                  <c:v>-0.53345500000432367</c:v>
                </c:pt>
                <c:pt idx="15">
                  <c:v>-0.53885499999887543</c:v>
                </c:pt>
                <c:pt idx="16">
                  <c:v>-0.4624649999968824</c:v>
                </c:pt>
                <c:pt idx="17">
                  <c:v>-0.45469500000035623</c:v>
                </c:pt>
                <c:pt idx="18">
                  <c:v>-0.44438500000251224</c:v>
                </c:pt>
                <c:pt idx="19">
                  <c:v>-0.41847499999857973</c:v>
                </c:pt>
                <c:pt idx="20">
                  <c:v>-0.25950500000180909</c:v>
                </c:pt>
                <c:pt idx="21">
                  <c:v>-6.9645000068703666E-2</c:v>
                </c:pt>
                <c:pt idx="22">
                  <c:v>-6.9465000095078722E-2</c:v>
                </c:pt>
                <c:pt idx="24">
                  <c:v>1.9435000169323757E-2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50-4CEB-8C4F-AF56AAC51548}"/>
            </c:ext>
          </c:extLst>
        </c:ser>
        <c:ser>
          <c:idx val="2"/>
          <c:order val="2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0.2914934352428552</c:v>
                </c:pt>
                <c:pt idx="1">
                  <c:v>0.2914934352428552</c:v>
                </c:pt>
                <c:pt idx="2">
                  <c:v>0.40033908272196872</c:v>
                </c:pt>
                <c:pt idx="3">
                  <c:v>0.41651186370165033</c:v>
                </c:pt>
                <c:pt idx="4">
                  <c:v>0.41889364298084131</c:v>
                </c:pt>
                <c:pt idx="5">
                  <c:v>0.41906020097239316</c:v>
                </c:pt>
                <c:pt idx="6">
                  <c:v>0.4193266937588761</c:v>
                </c:pt>
                <c:pt idx="7">
                  <c:v>0.4193266937588761</c:v>
                </c:pt>
                <c:pt idx="8">
                  <c:v>0.4193266937588761</c:v>
                </c:pt>
                <c:pt idx="9">
                  <c:v>0.42137535705496343</c:v>
                </c:pt>
                <c:pt idx="10">
                  <c:v>0.42360723414175783</c:v>
                </c:pt>
                <c:pt idx="11">
                  <c:v>0.42550599524544852</c:v>
                </c:pt>
                <c:pt idx="12">
                  <c:v>0.43248477509146976</c:v>
                </c:pt>
                <c:pt idx="13">
                  <c:v>0.43529960514869548</c:v>
                </c:pt>
                <c:pt idx="14">
                  <c:v>0.44240330348838053</c:v>
                </c:pt>
                <c:pt idx="15">
                  <c:v>0.44273641947148418</c:v>
                </c:pt>
                <c:pt idx="16">
                  <c:v>0.45058130087357484</c:v>
                </c:pt>
                <c:pt idx="17">
                  <c:v>0.45063126827104039</c:v>
                </c:pt>
                <c:pt idx="18">
                  <c:v>0.45294642435361065</c:v>
                </c:pt>
                <c:pt idx="19">
                  <c:v>0.45592781240238822</c:v>
                </c:pt>
                <c:pt idx="20">
                  <c:v>0.47429915887055385</c:v>
                </c:pt>
                <c:pt idx="21">
                  <c:v>0.4975673102903429</c:v>
                </c:pt>
                <c:pt idx="22">
                  <c:v>0.4975673102903429</c:v>
                </c:pt>
                <c:pt idx="23">
                  <c:v>0.50816872645261624</c:v>
                </c:pt>
                <c:pt idx="24">
                  <c:v>0.50837692394205591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50-4CEB-8C4F-AF56AAC51548}"/>
            </c:ext>
          </c:extLst>
        </c:ser>
        <c:ser>
          <c:idx val="3"/>
          <c:order val="3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-1.799961910895518</c:v>
                </c:pt>
                <c:pt idx="1">
                  <c:v>-1.799961910895518</c:v>
                </c:pt>
                <c:pt idx="2">
                  <c:v>-0.88565569113296294</c:v>
                </c:pt>
                <c:pt idx="3">
                  <c:v>-0.7498039176992306</c:v>
                </c:pt>
                <c:pt idx="4">
                  <c:v>-0.7297969109010598</c:v>
                </c:pt>
                <c:pt idx="5">
                  <c:v>-0.72839781951657234</c:v>
                </c:pt>
                <c:pt idx="6">
                  <c:v>-0.72615927330139241</c:v>
                </c:pt>
                <c:pt idx="7">
                  <c:v>-0.72615927330139241</c:v>
                </c:pt>
                <c:pt idx="8">
                  <c:v>-0.72615927330139241</c:v>
                </c:pt>
                <c:pt idx="9">
                  <c:v>-0.70895044927219675</c:v>
                </c:pt>
                <c:pt idx="10">
                  <c:v>-0.69020262472006477</c:v>
                </c:pt>
                <c:pt idx="11">
                  <c:v>-0.67425298293690772</c:v>
                </c:pt>
                <c:pt idx="12">
                  <c:v>-0.61563105392688322</c:v>
                </c:pt>
                <c:pt idx="13">
                  <c:v>-0.59198640952904502</c:v>
                </c:pt>
                <c:pt idx="14">
                  <c:v>-0.53231516198065498</c:v>
                </c:pt>
                <c:pt idx="15">
                  <c:v>-0.52951697921168006</c:v>
                </c:pt>
                <c:pt idx="16">
                  <c:v>-0.46361977500232054</c:v>
                </c:pt>
                <c:pt idx="17">
                  <c:v>-0.46320004758697442</c:v>
                </c:pt>
                <c:pt idx="18">
                  <c:v>-0.4437526773425986</c:v>
                </c:pt>
                <c:pt idx="19">
                  <c:v>-0.41870894156027316</c:v>
                </c:pt>
                <c:pt idx="20">
                  <c:v>-0.26438916185130634</c:v>
                </c:pt>
                <c:pt idx="21">
                  <c:v>-6.8936095438408174E-2</c:v>
                </c:pt>
                <c:pt idx="22">
                  <c:v>-6.8936095438408174E-2</c:v>
                </c:pt>
                <c:pt idx="23">
                  <c:v>2.0116071184218765E-2</c:v>
                </c:pt>
                <c:pt idx="24">
                  <c:v>2.1864935414827924E-2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50-4CEB-8C4F-AF56AAC5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280768"/>
        <c:axId val="1"/>
      </c:scatterChart>
      <c:valAx>
        <c:axId val="756280768"/>
        <c:scaling>
          <c:orientation val="minMax"/>
          <c:max val="12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59646062203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37699404344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28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2989139830575"/>
          <c:y val="0.91719745222929938"/>
          <c:w val="0.62268046583997361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18</xdr:col>
      <xdr:colOff>190500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87AAC69-10B0-AF66-D6A5-C7DBB6709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23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G6" sqref="G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5.85546875" customWidth="1"/>
    <col min="8" max="14" width="8.5703125" customWidth="1"/>
    <col min="15" max="16" width="8.28515625" customWidth="1"/>
    <col min="17" max="17" width="9.85546875" customWidth="1"/>
  </cols>
  <sheetData>
    <row r="1" spans="1:7" ht="20.25" x14ac:dyDescent="0.3">
      <c r="A1" s="1" t="s">
        <v>46</v>
      </c>
    </row>
    <row r="2" spans="1:7" s="19" customFormat="1" ht="12.95" customHeight="1" x14ac:dyDescent="0.2">
      <c r="A2" s="19" t="s">
        <v>21</v>
      </c>
      <c r="B2" s="20" t="s">
        <v>47</v>
      </c>
    </row>
    <row r="3" spans="1:7" s="19" customFormat="1" ht="12.95" customHeight="1" thickBot="1" x14ac:dyDescent="0.25">
      <c r="C3" s="21" t="s">
        <v>42</v>
      </c>
    </row>
    <row r="4" spans="1:7" s="19" customFormat="1" ht="12.95" customHeight="1" thickTop="1" thickBot="1" x14ac:dyDescent="0.25">
      <c r="A4" s="22" t="s">
        <v>0</v>
      </c>
      <c r="C4" s="23">
        <v>29556.816299999999</v>
      </c>
      <c r="D4" s="24">
        <v>2.3075100000000002</v>
      </c>
    </row>
    <row r="5" spans="1:7" s="19" customFormat="1" ht="12.95" customHeight="1" x14ac:dyDescent="0.2">
      <c r="A5" s="25" t="s">
        <v>154</v>
      </c>
      <c r="C5" s="26">
        <v>-9.5</v>
      </c>
    </row>
    <row r="6" spans="1:7" s="19" customFormat="1" ht="12.95" customHeight="1" x14ac:dyDescent="0.2">
      <c r="A6" s="22" t="s">
        <v>1</v>
      </c>
    </row>
    <row r="7" spans="1:7" s="19" customFormat="1" ht="12.95" customHeight="1" x14ac:dyDescent="0.2">
      <c r="A7" s="19" t="s">
        <v>2</v>
      </c>
      <c r="C7" s="19">
        <f>+C4</f>
        <v>29556.816299999999</v>
      </c>
    </row>
    <row r="8" spans="1:7" s="19" customFormat="1" ht="12.95" customHeight="1" x14ac:dyDescent="0.2">
      <c r="A8" s="19" t="s">
        <v>3</v>
      </c>
      <c r="C8" s="19">
        <f>+D4</f>
        <v>2.3075100000000002</v>
      </c>
    </row>
    <row r="9" spans="1:7" s="19" customFormat="1" ht="12.95" customHeight="1" x14ac:dyDescent="0.2">
      <c r="A9" s="27" t="s">
        <v>48</v>
      </c>
      <c r="B9" s="27"/>
      <c r="C9" s="28">
        <v>21</v>
      </c>
      <c r="D9" s="28">
        <v>21</v>
      </c>
    </row>
    <row r="10" spans="1:7" s="19" customFormat="1" ht="12.95" customHeight="1" thickBot="1" x14ac:dyDescent="0.25">
      <c r="C10" s="29" t="s">
        <v>38</v>
      </c>
      <c r="D10" s="29" t="s">
        <v>39</v>
      </c>
    </row>
    <row r="11" spans="1:7" s="19" customFormat="1" ht="12.95" customHeight="1" x14ac:dyDescent="0.2">
      <c r="A11" s="19" t="s">
        <v>15</v>
      </c>
      <c r="C11" s="30">
        <f ca="1">INTERCEPT(INDIRECT(C14):R$935,INDIRECT(C13):$F$935)</f>
        <v>0.2914934352428552</v>
      </c>
      <c r="D11" s="30">
        <f ca="1">INTERCEPT(INDIRECT(D14):S$935,INDIRECT(D13):$F$935)</f>
        <v>-1.799961910895518</v>
      </c>
    </row>
    <row r="12" spans="1:7" s="19" customFormat="1" ht="12.95" customHeight="1" x14ac:dyDescent="0.2">
      <c r="A12" s="19" t="s">
        <v>16</v>
      </c>
      <c r="C12" s="30">
        <f ca="1">SLOPE(INDIRECT(C14):R$935,INDIRECT(C13):$F$935)</f>
        <v>1.6655799155181872E-5</v>
      </c>
      <c r="D12" s="30">
        <f ca="1">SLOPE(INDIRECT(D14):S$935,INDIRECT(D13):$F$935)</f>
        <v>1.39909138448746E-4</v>
      </c>
      <c r="F12" s="27" t="s">
        <v>148</v>
      </c>
      <c r="G12" s="31">
        <v>1</v>
      </c>
    </row>
    <row r="13" spans="1:7" s="19" customFormat="1" ht="12.95" customHeight="1" x14ac:dyDescent="0.2">
      <c r="C13" s="28" t="str">
        <f>"F"&amp;C9</f>
        <v>F21</v>
      </c>
      <c r="D13" s="28" t="str">
        <f>"F"&amp;D9</f>
        <v>F21</v>
      </c>
      <c r="F13" s="27" t="s">
        <v>149</v>
      </c>
      <c r="G13" s="32">
        <f ca="1">NOW()+15018.5+$C$5/24</f>
        <v>60358.831495138889</v>
      </c>
    </row>
    <row r="14" spans="1:7" s="19" customFormat="1" ht="12.95" customHeight="1" x14ac:dyDescent="0.2">
      <c r="A14" s="19" t="s">
        <v>20</v>
      </c>
      <c r="C14" s="28" t="str">
        <f>"R"&amp;C9</f>
        <v>R21</v>
      </c>
      <c r="D14" s="28" t="str">
        <f>"S"&amp;D9</f>
        <v>S21</v>
      </c>
      <c r="F14" s="27" t="s">
        <v>150</v>
      </c>
      <c r="G14" s="30">
        <f ca="1">ROUND(2*(G13-$C$7)/$C$8,0)/2+G12</f>
        <v>13349.5</v>
      </c>
    </row>
    <row r="15" spans="1:7" s="19" customFormat="1" ht="12.95" customHeight="1" x14ac:dyDescent="0.2">
      <c r="A15" s="25" t="s">
        <v>17</v>
      </c>
      <c r="C15" s="32">
        <f ca="1">($C7+C11)+($C8+C12)*INT(MAX($F21:$F3533))</f>
        <v>59603.41237859604</v>
      </c>
      <c r="D15" s="32">
        <f ca="1">($C7+D11)+($C8+D12)*INT(MAX($F21:$F3533))</f>
        <v>59602.925804980849</v>
      </c>
      <c r="F15" s="27" t="s">
        <v>151</v>
      </c>
      <c r="G15" s="30">
        <f ca="1">ROUND(2*(G13-$C$15)/$C$16,0)/2+G12</f>
        <v>328.5</v>
      </c>
    </row>
    <row r="16" spans="1:7" s="19" customFormat="1" ht="12.95" customHeight="1" x14ac:dyDescent="0.2">
      <c r="A16" s="22" t="s">
        <v>4</v>
      </c>
      <c r="C16" s="33">
        <f ca="1">+$C8+C12</f>
        <v>2.3075266557991552</v>
      </c>
      <c r="D16" s="30">
        <f ca="1">+$C8+D12</f>
        <v>2.307649909138449</v>
      </c>
      <c r="F16" s="27" t="s">
        <v>152</v>
      </c>
      <c r="G16" s="34">
        <f ca="1">+$C$15+$C$16*G15-15018.5-$C$5/24</f>
        <v>45343.330718359401</v>
      </c>
    </row>
    <row r="17" spans="1:32" s="19" customFormat="1" ht="12.95" customHeight="1" thickBot="1" x14ac:dyDescent="0.25">
      <c r="A17" s="19" t="s">
        <v>43</v>
      </c>
      <c r="C17" s="19">
        <f>COUNT(C21:C9926)</f>
        <v>25</v>
      </c>
      <c r="G17" s="35" t="s">
        <v>153</v>
      </c>
    </row>
    <row r="18" spans="1:32" s="19" customFormat="1" ht="12.95" customHeight="1" thickTop="1" thickBot="1" x14ac:dyDescent="0.25">
      <c r="A18" s="22" t="s">
        <v>44</v>
      </c>
      <c r="C18" s="36">
        <f ca="1">+C15</f>
        <v>59603.41237859604</v>
      </c>
      <c r="D18" s="37">
        <f ca="1">+C16</f>
        <v>2.3075266557991552</v>
      </c>
      <c r="E18" s="38">
        <f>R19</f>
        <v>14</v>
      </c>
    </row>
    <row r="19" spans="1:32" s="19" customFormat="1" ht="12.95" customHeight="1" thickBot="1" x14ac:dyDescent="0.25">
      <c r="A19" s="22" t="s">
        <v>45</v>
      </c>
      <c r="C19" s="39">
        <f ca="1">D15</f>
        <v>59602.925804980849</v>
      </c>
      <c r="D19" s="40">
        <f ca="1">D16</f>
        <v>2.307649909138449</v>
      </c>
      <c r="E19" s="38">
        <f>S19</f>
        <v>10</v>
      </c>
      <c r="R19" s="19">
        <f>COUNT(R21:R58)</f>
        <v>14</v>
      </c>
      <c r="S19" s="19">
        <f>COUNT(S21:S58)</f>
        <v>10</v>
      </c>
    </row>
    <row r="20" spans="1:32" s="19" customFormat="1" ht="12.95" customHeight="1" thickBot="1" x14ac:dyDescent="0.25">
      <c r="A20" s="29" t="s">
        <v>5</v>
      </c>
      <c r="B20" s="29" t="s">
        <v>6</v>
      </c>
      <c r="C20" s="29" t="s">
        <v>7</v>
      </c>
      <c r="D20" s="29" t="s">
        <v>12</v>
      </c>
      <c r="E20" s="29" t="s">
        <v>8</v>
      </c>
      <c r="F20" s="29" t="s">
        <v>9</v>
      </c>
      <c r="G20" s="29" t="s">
        <v>10</v>
      </c>
      <c r="H20" s="41" t="s">
        <v>11</v>
      </c>
      <c r="I20" s="41" t="s">
        <v>35</v>
      </c>
      <c r="J20" s="41" t="s">
        <v>18</v>
      </c>
      <c r="K20" s="41" t="s">
        <v>19</v>
      </c>
      <c r="L20" s="41" t="s">
        <v>22</v>
      </c>
      <c r="M20" s="41" t="s">
        <v>23</v>
      </c>
      <c r="N20" s="41" t="s">
        <v>24</v>
      </c>
      <c r="O20" s="41" t="s">
        <v>40</v>
      </c>
      <c r="P20" s="42" t="s">
        <v>41</v>
      </c>
      <c r="Q20" s="29" t="s">
        <v>14</v>
      </c>
      <c r="R20" s="42" t="s">
        <v>38</v>
      </c>
      <c r="S20" s="42" t="s">
        <v>39</v>
      </c>
    </row>
    <row r="21" spans="1:32" s="19" customFormat="1" ht="12.95" customHeight="1" x14ac:dyDescent="0.2">
      <c r="A21" s="43" t="s">
        <v>66</v>
      </c>
      <c r="B21" s="44" t="s">
        <v>37</v>
      </c>
      <c r="C21" s="45">
        <v>29556.815999999999</v>
      </c>
      <c r="D21" s="46"/>
      <c r="E21" s="19">
        <f t="shared" ref="E21:E41" si="0">+(C21-C$7)/C$8</f>
        <v>-1.3001027068022247E-4</v>
      </c>
      <c r="F21" s="19">
        <f t="shared" ref="F21:F43" si="1">ROUND(2*E21,0)/2</f>
        <v>0</v>
      </c>
      <c r="G21" s="19">
        <f>+C21-(C$7+F21*C$8)</f>
        <v>-2.9999999969732016E-4</v>
      </c>
      <c r="I21" s="19">
        <f>+G21</f>
        <v>-2.9999999969732016E-4</v>
      </c>
      <c r="O21" s="19">
        <f t="shared" ref="O21:O41" ca="1" si="2">+C$11+C$12*$F21</f>
        <v>0.2914934352428552</v>
      </c>
      <c r="P21" s="19">
        <f t="shared" ref="P21:P41" ca="1" si="3">+D$11+D$12*$F21</f>
        <v>-1.799961910895518</v>
      </c>
      <c r="Q21" s="47">
        <f t="shared" ref="Q21:Q41" si="4">+C21-15018.5</f>
        <v>14538.315999999999</v>
      </c>
      <c r="R21" s="19">
        <f>G21</f>
        <v>-2.9999999969732016E-4</v>
      </c>
    </row>
    <row r="22" spans="1:32" s="19" customFormat="1" ht="12.95" customHeight="1" x14ac:dyDescent="0.2">
      <c r="A22" s="19" t="s">
        <v>11</v>
      </c>
      <c r="C22" s="46">
        <v>29556.816299999999</v>
      </c>
      <c r="D22" s="46" t="s">
        <v>13</v>
      </c>
      <c r="E22" s="19">
        <f t="shared" si="0"/>
        <v>0</v>
      </c>
      <c r="F22" s="19">
        <f t="shared" si="1"/>
        <v>0</v>
      </c>
      <c r="H22" s="30">
        <v>0</v>
      </c>
      <c r="O22" s="19">
        <f t="shared" ca="1" si="2"/>
        <v>0.2914934352428552</v>
      </c>
      <c r="P22" s="19">
        <f t="shared" ca="1" si="3"/>
        <v>-1.799961910895518</v>
      </c>
      <c r="Q22" s="47">
        <f t="shared" si="4"/>
        <v>14538.316299999999</v>
      </c>
    </row>
    <row r="23" spans="1:32" s="19" customFormat="1" ht="12.95" customHeight="1" x14ac:dyDescent="0.2">
      <c r="A23" s="19" t="s">
        <v>26</v>
      </c>
      <c r="C23" s="46">
        <v>44636.690999999999</v>
      </c>
      <c r="D23" s="46"/>
      <c r="E23" s="19">
        <f t="shared" si="0"/>
        <v>6535.1286451629676</v>
      </c>
      <c r="F23" s="19">
        <f t="shared" si="1"/>
        <v>6535</v>
      </c>
      <c r="G23" s="19">
        <f t="shared" ref="G23:G41" si="5">+C23-(C$7+F23*C$8)</f>
        <v>0.29684999999881256</v>
      </c>
      <c r="I23" s="19">
        <f t="shared" ref="I23:I41" si="6">+G23</f>
        <v>0.29684999999881256</v>
      </c>
      <c r="O23" s="19">
        <f t="shared" ca="1" si="2"/>
        <v>0.40033908272196872</v>
      </c>
      <c r="P23" s="19">
        <f t="shared" ca="1" si="3"/>
        <v>-0.88565569113296294</v>
      </c>
      <c r="Q23" s="47">
        <f t="shared" si="4"/>
        <v>29618.190999999999</v>
      </c>
      <c r="R23" s="19">
        <f t="shared" ref="R23:R34" si="7">G23</f>
        <v>0.29684999999881256</v>
      </c>
      <c r="AB23" s="19">
        <v>7</v>
      </c>
      <c r="AD23" s="19" t="s">
        <v>25</v>
      </c>
      <c r="AF23" s="19" t="s">
        <v>27</v>
      </c>
    </row>
    <row r="24" spans="1:32" s="19" customFormat="1" ht="12.95" customHeight="1" x14ac:dyDescent="0.2">
      <c r="A24" s="19" t="s">
        <v>28</v>
      </c>
      <c r="C24" s="46">
        <v>46877.449000000001</v>
      </c>
      <c r="D24" s="46"/>
      <c r="E24" s="19">
        <f t="shared" si="0"/>
        <v>7506.200493172294</v>
      </c>
      <c r="F24" s="19">
        <f t="shared" si="1"/>
        <v>7506</v>
      </c>
      <c r="G24" s="19">
        <f t="shared" si="5"/>
        <v>0.46264000000519445</v>
      </c>
      <c r="I24" s="19">
        <f t="shared" si="6"/>
        <v>0.46264000000519445</v>
      </c>
      <c r="O24" s="19">
        <f t="shared" ca="1" si="2"/>
        <v>0.41651186370165033</v>
      </c>
      <c r="P24" s="19">
        <f t="shared" ca="1" si="3"/>
        <v>-0.7498039176992306</v>
      </c>
      <c r="Q24" s="47">
        <f t="shared" si="4"/>
        <v>31858.949000000001</v>
      </c>
      <c r="R24" s="19">
        <f t="shared" si="7"/>
        <v>0.46264000000519445</v>
      </c>
      <c r="AB24" s="19">
        <v>11</v>
      </c>
      <c r="AD24" s="19" t="s">
        <v>25</v>
      </c>
      <c r="AF24" s="19" t="s">
        <v>27</v>
      </c>
    </row>
    <row r="25" spans="1:32" s="19" customFormat="1" ht="12.95" customHeight="1" x14ac:dyDescent="0.2">
      <c r="A25" s="43" t="s">
        <v>77</v>
      </c>
      <c r="B25" s="44" t="s">
        <v>37</v>
      </c>
      <c r="C25" s="45">
        <v>47207.440999999999</v>
      </c>
      <c r="D25" s="46"/>
      <c r="E25" s="19">
        <f t="shared" si="0"/>
        <v>7649.2083241242717</v>
      </c>
      <c r="F25" s="19">
        <f t="shared" si="1"/>
        <v>7649</v>
      </c>
      <c r="G25" s="19">
        <f t="shared" si="5"/>
        <v>0.48070999999617925</v>
      </c>
      <c r="I25" s="19">
        <f t="shared" si="6"/>
        <v>0.48070999999617925</v>
      </c>
      <c r="O25" s="19">
        <f t="shared" ca="1" si="2"/>
        <v>0.41889364298084131</v>
      </c>
      <c r="P25" s="19">
        <f t="shared" ca="1" si="3"/>
        <v>-0.7297969109010598</v>
      </c>
      <c r="Q25" s="47">
        <f t="shared" si="4"/>
        <v>32188.940999999999</v>
      </c>
      <c r="R25" s="19">
        <f t="shared" si="7"/>
        <v>0.48070999999617925</v>
      </c>
    </row>
    <row r="26" spans="1:32" s="19" customFormat="1" ht="12.95" customHeight="1" x14ac:dyDescent="0.2">
      <c r="A26" s="19" t="s">
        <v>29</v>
      </c>
      <c r="C26" s="46">
        <v>47230.510999999999</v>
      </c>
      <c r="D26" s="46"/>
      <c r="E26" s="19">
        <f t="shared" si="0"/>
        <v>7659.2061139496682</v>
      </c>
      <c r="F26" s="19">
        <f t="shared" si="1"/>
        <v>7659</v>
      </c>
      <c r="G26" s="19">
        <f t="shared" si="5"/>
        <v>0.47560999999404885</v>
      </c>
      <c r="I26" s="19">
        <f t="shared" si="6"/>
        <v>0.47560999999404885</v>
      </c>
      <c r="O26" s="19">
        <f t="shared" ca="1" si="2"/>
        <v>0.41906020097239316</v>
      </c>
      <c r="P26" s="19">
        <f t="shared" ca="1" si="3"/>
        <v>-0.72839781951657234</v>
      </c>
      <c r="Q26" s="47">
        <f t="shared" si="4"/>
        <v>32212.010999999999</v>
      </c>
      <c r="R26" s="19">
        <f t="shared" si="7"/>
        <v>0.47560999999404885</v>
      </c>
      <c r="AB26" s="19">
        <v>6</v>
      </c>
      <c r="AD26" s="19" t="s">
        <v>25</v>
      </c>
      <c r="AF26" s="19" t="s">
        <v>27</v>
      </c>
    </row>
    <row r="27" spans="1:32" s="19" customFormat="1" ht="12.95" customHeight="1" x14ac:dyDescent="0.2">
      <c r="A27" s="43" t="s">
        <v>77</v>
      </c>
      <c r="B27" s="44" t="s">
        <v>37</v>
      </c>
      <c r="C27" s="45">
        <v>47267.44</v>
      </c>
      <c r="D27" s="46"/>
      <c r="E27" s="19">
        <f t="shared" si="0"/>
        <v>7675.2099449189827</v>
      </c>
      <c r="F27" s="19">
        <f t="shared" si="1"/>
        <v>7675</v>
      </c>
      <c r="G27" s="19">
        <f t="shared" si="5"/>
        <v>0.48445000000356231</v>
      </c>
      <c r="I27" s="19">
        <f t="shared" si="6"/>
        <v>0.48445000000356231</v>
      </c>
      <c r="O27" s="19">
        <f t="shared" ca="1" si="2"/>
        <v>0.4193266937588761</v>
      </c>
      <c r="P27" s="19">
        <f t="shared" ca="1" si="3"/>
        <v>-0.72615927330139241</v>
      </c>
      <c r="Q27" s="47">
        <f t="shared" si="4"/>
        <v>32248.940000000002</v>
      </c>
      <c r="R27" s="19">
        <f t="shared" si="7"/>
        <v>0.48445000000356231</v>
      </c>
    </row>
    <row r="28" spans="1:32" s="19" customFormat="1" ht="12.95" customHeight="1" x14ac:dyDescent="0.2">
      <c r="A28" s="43" t="s">
        <v>77</v>
      </c>
      <c r="B28" s="44" t="s">
        <v>37</v>
      </c>
      <c r="C28" s="45">
        <v>47267.442000000003</v>
      </c>
      <c r="D28" s="46"/>
      <c r="E28" s="19">
        <f t="shared" si="0"/>
        <v>7675.2108116541222</v>
      </c>
      <c r="F28" s="19">
        <f t="shared" si="1"/>
        <v>7675</v>
      </c>
      <c r="G28" s="19">
        <f t="shared" si="5"/>
        <v>0.48645000000396976</v>
      </c>
      <c r="I28" s="19">
        <f t="shared" si="6"/>
        <v>0.48645000000396976</v>
      </c>
      <c r="O28" s="19">
        <f t="shared" ca="1" si="2"/>
        <v>0.4193266937588761</v>
      </c>
      <c r="P28" s="19">
        <f t="shared" ca="1" si="3"/>
        <v>-0.72615927330139241</v>
      </c>
      <c r="Q28" s="47">
        <f t="shared" si="4"/>
        <v>32248.942000000003</v>
      </c>
      <c r="R28" s="19">
        <f t="shared" si="7"/>
        <v>0.48645000000396976</v>
      </c>
    </row>
    <row r="29" spans="1:32" s="19" customFormat="1" ht="12.95" customHeight="1" x14ac:dyDescent="0.2">
      <c r="A29" s="43" t="s">
        <v>77</v>
      </c>
      <c r="B29" s="44" t="s">
        <v>37</v>
      </c>
      <c r="C29" s="45">
        <v>47267.442999999999</v>
      </c>
      <c r="D29" s="48"/>
      <c r="E29" s="19">
        <f t="shared" si="0"/>
        <v>7675.21124502169</v>
      </c>
      <c r="F29" s="19">
        <f t="shared" si="1"/>
        <v>7675</v>
      </c>
      <c r="G29" s="19">
        <f t="shared" si="5"/>
        <v>0.48745000000053551</v>
      </c>
      <c r="I29" s="19">
        <f t="shared" si="6"/>
        <v>0.48745000000053551</v>
      </c>
      <c r="O29" s="19">
        <f t="shared" ca="1" si="2"/>
        <v>0.4193266937588761</v>
      </c>
      <c r="P29" s="19">
        <f t="shared" ca="1" si="3"/>
        <v>-0.72615927330139241</v>
      </c>
      <c r="Q29" s="47">
        <f t="shared" si="4"/>
        <v>32248.942999999999</v>
      </c>
      <c r="R29" s="19">
        <f t="shared" si="7"/>
        <v>0.48745000000053551</v>
      </c>
    </row>
    <row r="30" spans="1:32" s="19" customFormat="1" ht="12.95" customHeight="1" x14ac:dyDescent="0.2">
      <c r="A30" s="19" t="s">
        <v>30</v>
      </c>
      <c r="C30" s="46">
        <v>47551.294999999998</v>
      </c>
      <c r="D30" s="46"/>
      <c r="E30" s="19">
        <f t="shared" si="0"/>
        <v>7798.2234963228757</v>
      </c>
      <c r="F30" s="19">
        <f t="shared" si="1"/>
        <v>7798</v>
      </c>
      <c r="G30" s="19">
        <f t="shared" si="5"/>
        <v>0.51571999999578111</v>
      </c>
      <c r="I30" s="19">
        <f t="shared" si="6"/>
        <v>0.51571999999578111</v>
      </c>
      <c r="O30" s="19">
        <f t="shared" ca="1" si="2"/>
        <v>0.42137535705496343</v>
      </c>
      <c r="P30" s="19">
        <f t="shared" ca="1" si="3"/>
        <v>-0.70895044927219675</v>
      </c>
      <c r="Q30" s="47">
        <f t="shared" si="4"/>
        <v>32532.794999999998</v>
      </c>
      <c r="R30" s="19">
        <f t="shared" si="7"/>
        <v>0.51571999999578111</v>
      </c>
      <c r="AB30" s="19">
        <v>6</v>
      </c>
      <c r="AD30" s="19" t="s">
        <v>25</v>
      </c>
      <c r="AF30" s="19" t="s">
        <v>27</v>
      </c>
    </row>
    <row r="31" spans="1:32" s="19" customFormat="1" ht="12.95" customHeight="1" x14ac:dyDescent="0.2">
      <c r="A31" s="43" t="s">
        <v>77</v>
      </c>
      <c r="B31" s="44" t="s">
        <v>37</v>
      </c>
      <c r="C31" s="45">
        <v>47860.493000000002</v>
      </c>
      <c r="D31" s="48"/>
      <c r="E31" s="19">
        <f t="shared" si="0"/>
        <v>7932.2198820373487</v>
      </c>
      <c r="F31" s="19">
        <f t="shared" si="1"/>
        <v>7932</v>
      </c>
      <c r="G31" s="19">
        <f t="shared" si="5"/>
        <v>0.50738000000274042</v>
      </c>
      <c r="I31" s="19">
        <f t="shared" si="6"/>
        <v>0.50738000000274042</v>
      </c>
      <c r="O31" s="19">
        <f t="shared" ca="1" si="2"/>
        <v>0.42360723414175783</v>
      </c>
      <c r="P31" s="19">
        <f t="shared" ca="1" si="3"/>
        <v>-0.69020262472006477</v>
      </c>
      <c r="Q31" s="47">
        <f t="shared" si="4"/>
        <v>32841.993000000002</v>
      </c>
      <c r="R31" s="19">
        <f t="shared" si="7"/>
        <v>0.50738000000274042</v>
      </c>
    </row>
    <row r="32" spans="1:32" s="19" customFormat="1" ht="12.95" customHeight="1" x14ac:dyDescent="0.2">
      <c r="A32" s="19" t="s">
        <v>31</v>
      </c>
      <c r="C32" s="46">
        <v>48123.561999999998</v>
      </c>
      <c r="D32" s="46"/>
      <c r="E32" s="19">
        <f t="shared" si="0"/>
        <v>8046.2254551442893</v>
      </c>
      <c r="F32" s="19">
        <f t="shared" si="1"/>
        <v>8046</v>
      </c>
      <c r="G32" s="19">
        <f t="shared" si="5"/>
        <v>0.52023999999801163</v>
      </c>
      <c r="I32" s="19">
        <f t="shared" si="6"/>
        <v>0.52023999999801163</v>
      </c>
      <c r="O32" s="19">
        <f t="shared" ca="1" si="2"/>
        <v>0.42550599524544852</v>
      </c>
      <c r="P32" s="19">
        <f t="shared" ca="1" si="3"/>
        <v>-0.67425298293690772</v>
      </c>
      <c r="Q32" s="47">
        <f t="shared" si="4"/>
        <v>33105.061999999998</v>
      </c>
      <c r="R32" s="19">
        <f t="shared" si="7"/>
        <v>0.52023999999801163</v>
      </c>
      <c r="AB32" s="19">
        <v>7</v>
      </c>
      <c r="AD32" s="19" t="s">
        <v>25</v>
      </c>
      <c r="AF32" s="19" t="s">
        <v>27</v>
      </c>
    </row>
    <row r="33" spans="1:32" s="19" customFormat="1" ht="12.95" customHeight="1" x14ac:dyDescent="0.2">
      <c r="A33" s="19" t="s">
        <v>32</v>
      </c>
      <c r="C33" s="46">
        <v>49090.434999999998</v>
      </c>
      <c r="D33" s="46">
        <v>5.0000000000000001E-3</v>
      </c>
      <c r="E33" s="19">
        <f t="shared" si="0"/>
        <v>8465.2368570450381</v>
      </c>
      <c r="F33" s="19">
        <f t="shared" si="1"/>
        <v>8465</v>
      </c>
      <c r="G33" s="19">
        <f t="shared" si="5"/>
        <v>0.54654999999911524</v>
      </c>
      <c r="I33" s="19">
        <f t="shared" si="6"/>
        <v>0.54654999999911524</v>
      </c>
      <c r="O33" s="19">
        <f t="shared" ca="1" si="2"/>
        <v>0.43248477509146976</v>
      </c>
      <c r="P33" s="19">
        <f t="shared" ca="1" si="3"/>
        <v>-0.61563105392688322</v>
      </c>
      <c r="Q33" s="47">
        <f t="shared" si="4"/>
        <v>34071.934999999998</v>
      </c>
      <c r="R33" s="19">
        <f t="shared" si="7"/>
        <v>0.54654999999911524</v>
      </c>
      <c r="AB33" s="19">
        <v>10</v>
      </c>
      <c r="AD33" s="19" t="s">
        <v>25</v>
      </c>
      <c r="AF33" s="19" t="s">
        <v>27</v>
      </c>
    </row>
    <row r="34" spans="1:32" s="19" customFormat="1" ht="12.95" customHeight="1" x14ac:dyDescent="0.2">
      <c r="A34" s="19" t="s">
        <v>33</v>
      </c>
      <c r="C34" s="46">
        <v>49480.430999999997</v>
      </c>
      <c r="D34" s="46"/>
      <c r="E34" s="19">
        <f t="shared" si="0"/>
        <v>8634.2484756295726</v>
      </c>
      <c r="F34" s="19">
        <f t="shared" si="1"/>
        <v>8634</v>
      </c>
      <c r="G34" s="19">
        <f t="shared" si="5"/>
        <v>0.57335999999486376</v>
      </c>
      <c r="I34" s="19">
        <f t="shared" si="6"/>
        <v>0.57335999999486376</v>
      </c>
      <c r="O34" s="19">
        <f t="shared" ca="1" si="2"/>
        <v>0.43529960514869548</v>
      </c>
      <c r="P34" s="19">
        <f t="shared" ca="1" si="3"/>
        <v>-0.59198640952904502</v>
      </c>
      <c r="Q34" s="47">
        <f t="shared" si="4"/>
        <v>34461.930999999997</v>
      </c>
      <c r="R34" s="19">
        <f t="shared" si="7"/>
        <v>0.57335999999486376</v>
      </c>
      <c r="AB34" s="19">
        <v>6</v>
      </c>
      <c r="AD34" s="19" t="s">
        <v>25</v>
      </c>
      <c r="AF34" s="19" t="s">
        <v>27</v>
      </c>
    </row>
    <row r="35" spans="1:32" s="19" customFormat="1" ht="12.95" customHeight="1" x14ac:dyDescent="0.2">
      <c r="A35" s="43" t="s">
        <v>117</v>
      </c>
      <c r="B35" s="44" t="s">
        <v>37</v>
      </c>
      <c r="C35" s="45">
        <v>50463.477200000001</v>
      </c>
      <c r="D35" s="48"/>
      <c r="E35" s="19">
        <f t="shared" si="0"/>
        <v>9060.2688179032812</v>
      </c>
      <c r="F35" s="19">
        <f t="shared" si="1"/>
        <v>9060.5</v>
      </c>
      <c r="G35" s="19">
        <f t="shared" si="5"/>
        <v>-0.53345500000432367</v>
      </c>
      <c r="I35" s="19">
        <f t="shared" si="6"/>
        <v>-0.53345500000432367</v>
      </c>
      <c r="O35" s="19">
        <f t="shared" ca="1" si="2"/>
        <v>0.44240330348838053</v>
      </c>
      <c r="P35" s="19">
        <f t="shared" ca="1" si="3"/>
        <v>-0.53231516198065498</v>
      </c>
      <c r="Q35" s="47">
        <f t="shared" si="4"/>
        <v>35444.977200000001</v>
      </c>
      <c r="S35" s="19">
        <f t="shared" ref="S35:S41" si="8">G35</f>
        <v>-0.53345500000432367</v>
      </c>
    </row>
    <row r="36" spans="1:32" s="19" customFormat="1" ht="12.95" customHeight="1" x14ac:dyDescent="0.2">
      <c r="A36" s="19" t="s">
        <v>34</v>
      </c>
      <c r="C36" s="46">
        <v>50509.622000000003</v>
      </c>
      <c r="D36" s="46">
        <v>8.0000000000000002E-3</v>
      </c>
      <c r="E36" s="19">
        <f t="shared" si="0"/>
        <v>9080.2664777184073</v>
      </c>
      <c r="F36" s="19">
        <f t="shared" si="1"/>
        <v>9080.5</v>
      </c>
      <c r="G36" s="19">
        <f t="shared" si="5"/>
        <v>-0.53885499999887543</v>
      </c>
      <c r="I36" s="19">
        <f t="shared" si="6"/>
        <v>-0.53885499999887543</v>
      </c>
      <c r="O36" s="19">
        <f t="shared" ca="1" si="2"/>
        <v>0.44273641947148418</v>
      </c>
      <c r="P36" s="19">
        <f t="shared" ca="1" si="3"/>
        <v>-0.52951697921168006</v>
      </c>
      <c r="Q36" s="47">
        <f t="shared" si="4"/>
        <v>35491.122000000003</v>
      </c>
      <c r="S36" s="19">
        <f t="shared" si="8"/>
        <v>-0.53885499999887543</v>
      </c>
      <c r="AB36" s="19">
        <v>8</v>
      </c>
      <c r="AD36" s="19" t="s">
        <v>25</v>
      </c>
      <c r="AF36" s="19" t="s">
        <v>27</v>
      </c>
    </row>
    <row r="37" spans="1:32" s="19" customFormat="1" ht="12.95" customHeight="1" x14ac:dyDescent="0.2">
      <c r="A37" s="43" t="s">
        <v>117</v>
      </c>
      <c r="B37" s="44" t="s">
        <v>37</v>
      </c>
      <c r="C37" s="45">
        <v>51596.535600000003</v>
      </c>
      <c r="D37" s="48"/>
      <c r="E37" s="19">
        <f t="shared" si="0"/>
        <v>9551.2995826670322</v>
      </c>
      <c r="F37" s="19">
        <f t="shared" si="1"/>
        <v>9551.5</v>
      </c>
      <c r="G37" s="19">
        <f t="shared" si="5"/>
        <v>-0.4624649999968824</v>
      </c>
      <c r="I37" s="19">
        <f t="shared" si="6"/>
        <v>-0.4624649999968824</v>
      </c>
      <c r="O37" s="19">
        <f t="shared" ca="1" si="2"/>
        <v>0.45058130087357484</v>
      </c>
      <c r="P37" s="19">
        <f t="shared" ca="1" si="3"/>
        <v>-0.46361977500232054</v>
      </c>
      <c r="Q37" s="47">
        <f t="shared" si="4"/>
        <v>36578.035600000003</v>
      </c>
      <c r="S37" s="19">
        <f t="shared" si="8"/>
        <v>-0.4624649999968824</v>
      </c>
    </row>
    <row r="38" spans="1:32" s="19" customFormat="1" ht="12.95" customHeight="1" x14ac:dyDescent="0.2">
      <c r="A38" s="43" t="s">
        <v>117</v>
      </c>
      <c r="B38" s="44" t="s">
        <v>146</v>
      </c>
      <c r="C38" s="45">
        <v>51603.465900000003</v>
      </c>
      <c r="D38" s="48"/>
      <c r="E38" s="19">
        <f t="shared" si="0"/>
        <v>9554.302949933046</v>
      </c>
      <c r="F38" s="19">
        <f t="shared" si="1"/>
        <v>9554.5</v>
      </c>
      <c r="G38" s="19">
        <f t="shared" si="5"/>
        <v>-0.45469500000035623</v>
      </c>
      <c r="I38" s="19">
        <f t="shared" si="6"/>
        <v>-0.45469500000035623</v>
      </c>
      <c r="O38" s="19">
        <f t="shared" ca="1" si="2"/>
        <v>0.45063126827104039</v>
      </c>
      <c r="P38" s="19">
        <f t="shared" ca="1" si="3"/>
        <v>-0.46320004758697442</v>
      </c>
      <c r="Q38" s="47">
        <f t="shared" si="4"/>
        <v>36584.965900000003</v>
      </c>
      <c r="S38" s="19">
        <f t="shared" si="8"/>
        <v>-0.45469500000035623</v>
      </c>
    </row>
    <row r="39" spans="1:32" s="19" customFormat="1" ht="12.95" customHeight="1" x14ac:dyDescent="0.2">
      <c r="A39" s="49" t="s">
        <v>36</v>
      </c>
      <c r="B39" s="50" t="s">
        <v>37</v>
      </c>
      <c r="C39" s="51">
        <v>51924.220099999999</v>
      </c>
      <c r="D39" s="51">
        <v>1.12E-2</v>
      </c>
      <c r="E39" s="19">
        <f t="shared" si="0"/>
        <v>9693.3074179526848</v>
      </c>
      <c r="F39" s="19">
        <f t="shared" si="1"/>
        <v>9693.5</v>
      </c>
      <c r="G39" s="19">
        <f t="shared" si="5"/>
        <v>-0.44438500000251224</v>
      </c>
      <c r="I39" s="19">
        <f t="shared" si="6"/>
        <v>-0.44438500000251224</v>
      </c>
      <c r="O39" s="19">
        <f t="shared" ca="1" si="2"/>
        <v>0.45294642435361065</v>
      </c>
      <c r="P39" s="19">
        <f t="shared" ca="1" si="3"/>
        <v>-0.4437526773425986</v>
      </c>
      <c r="Q39" s="47">
        <f t="shared" si="4"/>
        <v>36905.720099999999</v>
      </c>
      <c r="S39" s="19">
        <f t="shared" si="8"/>
        <v>-0.44438500000251224</v>
      </c>
    </row>
    <row r="40" spans="1:32" s="19" customFormat="1" ht="12.95" customHeight="1" x14ac:dyDescent="0.2">
      <c r="A40" s="43" t="s">
        <v>140</v>
      </c>
      <c r="B40" s="44" t="s">
        <v>146</v>
      </c>
      <c r="C40" s="45">
        <v>52337.290300000001</v>
      </c>
      <c r="D40" s="48"/>
      <c r="E40" s="19">
        <f t="shared" si="0"/>
        <v>9872.3186465064082</v>
      </c>
      <c r="F40" s="19">
        <f t="shared" si="1"/>
        <v>9872.5</v>
      </c>
      <c r="G40" s="19">
        <f t="shared" si="5"/>
        <v>-0.41847499999857973</v>
      </c>
      <c r="I40" s="19">
        <f t="shared" si="6"/>
        <v>-0.41847499999857973</v>
      </c>
      <c r="O40" s="19">
        <f t="shared" ca="1" si="2"/>
        <v>0.45592781240238822</v>
      </c>
      <c r="P40" s="19">
        <f t="shared" ca="1" si="3"/>
        <v>-0.41870894156027316</v>
      </c>
      <c r="Q40" s="47">
        <f t="shared" si="4"/>
        <v>37318.790300000001</v>
      </c>
      <c r="S40" s="19">
        <f t="shared" si="8"/>
        <v>-0.41847499999857973</v>
      </c>
    </row>
    <row r="41" spans="1:32" s="19" customFormat="1" ht="12.95" customHeight="1" x14ac:dyDescent="0.2">
      <c r="A41" s="52" t="s">
        <v>49</v>
      </c>
      <c r="B41" s="53" t="s">
        <v>37</v>
      </c>
      <c r="C41" s="52">
        <v>54882.632799999999</v>
      </c>
      <c r="D41" s="52">
        <v>2.0000000000000001E-4</v>
      </c>
      <c r="E41" s="19">
        <f t="shared" si="0"/>
        <v>10975.387538948909</v>
      </c>
      <c r="F41" s="19">
        <f t="shared" si="1"/>
        <v>10975.5</v>
      </c>
      <c r="G41" s="19">
        <f t="shared" si="5"/>
        <v>-0.25950500000180909</v>
      </c>
      <c r="I41" s="19">
        <f t="shared" si="6"/>
        <v>-0.25950500000180909</v>
      </c>
      <c r="O41" s="19">
        <f t="shared" ca="1" si="2"/>
        <v>0.47429915887055385</v>
      </c>
      <c r="P41" s="19">
        <f t="shared" ca="1" si="3"/>
        <v>-0.26438916185130634</v>
      </c>
      <c r="Q41" s="47">
        <f t="shared" si="4"/>
        <v>39864.132799999999</v>
      </c>
      <c r="S41" s="19">
        <f t="shared" si="8"/>
        <v>-0.25950500000180909</v>
      </c>
    </row>
    <row r="42" spans="1:32" s="19" customFormat="1" ht="12.95" customHeight="1" x14ac:dyDescent="0.2">
      <c r="A42" s="54" t="s">
        <v>147</v>
      </c>
      <c r="B42" s="55" t="s">
        <v>37</v>
      </c>
      <c r="C42" s="56">
        <v>58106.414129999932</v>
      </c>
      <c r="D42" s="56">
        <v>1E-4</v>
      </c>
      <c r="E42" s="19">
        <f>+(C42-C$7)/C$8</f>
        <v>12372.469818115602</v>
      </c>
      <c r="F42" s="19">
        <f t="shared" si="1"/>
        <v>12372.5</v>
      </c>
      <c r="G42" s="19">
        <f>+C42-(C$7+F42*C$8)</f>
        <v>-6.9645000068703666E-2</v>
      </c>
      <c r="I42" s="19">
        <f>+G42</f>
        <v>-6.9645000068703666E-2</v>
      </c>
      <c r="O42" s="19">
        <f ca="1">+C$11+C$12*$F42</f>
        <v>0.4975673102903429</v>
      </c>
      <c r="P42" s="19">
        <f ca="1">+D$11+D$12*$F42</f>
        <v>-6.8936095438408174E-2</v>
      </c>
      <c r="Q42" s="47">
        <f>+C42-15018.5</f>
        <v>43087.914129999932</v>
      </c>
      <c r="S42" s="19">
        <f>G42</f>
        <v>-6.9645000068703666E-2</v>
      </c>
    </row>
    <row r="43" spans="1:32" s="19" customFormat="1" ht="12.95" customHeight="1" x14ac:dyDescent="0.2">
      <c r="A43" s="54" t="s">
        <v>147</v>
      </c>
      <c r="B43" s="55" t="s">
        <v>37</v>
      </c>
      <c r="C43" s="56">
        <v>58106.414309999906</v>
      </c>
      <c r="D43" s="56">
        <v>1E-4</v>
      </c>
      <c r="E43" s="19">
        <f>+(C43-C$7)/C$8</f>
        <v>12372.469896121753</v>
      </c>
      <c r="F43" s="19">
        <f t="shared" si="1"/>
        <v>12372.5</v>
      </c>
      <c r="G43" s="19">
        <f>+C43-(C$7+F43*C$8)</f>
        <v>-6.9465000095078722E-2</v>
      </c>
      <c r="I43" s="19">
        <f>+G43</f>
        <v>-6.9465000095078722E-2</v>
      </c>
      <c r="O43" s="19">
        <f ca="1">+C$11+C$12*$F43</f>
        <v>0.4975673102903429</v>
      </c>
      <c r="P43" s="19">
        <f ca="1">+D$11+D$12*$F43</f>
        <v>-6.8936095438408174E-2</v>
      </c>
      <c r="Q43" s="47">
        <f>+C43-15018.5</f>
        <v>43087.914309999906</v>
      </c>
      <c r="S43" s="19">
        <f>G43</f>
        <v>-6.9465000095078722E-2</v>
      </c>
    </row>
    <row r="44" spans="1:32" s="19" customFormat="1" ht="12.95" customHeight="1" x14ac:dyDescent="0.2">
      <c r="A44" s="57" t="s">
        <v>155</v>
      </c>
      <c r="B44" s="58" t="s">
        <v>146</v>
      </c>
      <c r="C44" s="18">
        <v>59575.227500000037</v>
      </c>
      <c r="D44" s="48"/>
      <c r="E44" s="19">
        <f t="shared" ref="E44:E45" si="9">+(C44-C$7)/C$8</f>
        <v>13009.005898132635</v>
      </c>
      <c r="F44" s="19">
        <f t="shared" ref="F44:F45" si="10">ROUND(2*E44,0)/2</f>
        <v>13009</v>
      </c>
      <c r="G44" s="19">
        <f t="shared" ref="G44:G45" si="11">+C44-(C$7+F44*C$8)</f>
        <v>1.3610000038170256E-2</v>
      </c>
      <c r="I44" s="19">
        <f t="shared" ref="I44:I45" si="12">+G44</f>
        <v>1.3610000038170256E-2</v>
      </c>
      <c r="O44" s="19">
        <f t="shared" ref="O44:O45" ca="1" si="13">+C$11+C$12*$F44</f>
        <v>0.50816872645261624</v>
      </c>
      <c r="P44" s="19">
        <f t="shared" ref="P44:P45" ca="1" si="14">+D$11+D$12*$F44</f>
        <v>2.0116071184218765E-2</v>
      </c>
      <c r="Q44" s="47">
        <f t="shared" ref="Q44:Q45" si="15">+C44-15018.5</f>
        <v>44556.727500000037</v>
      </c>
      <c r="R44" s="19">
        <f>G44</f>
        <v>1.3610000038170256E-2</v>
      </c>
    </row>
    <row r="45" spans="1:32" s="19" customFormat="1" ht="12.95" customHeight="1" x14ac:dyDescent="0.2">
      <c r="A45" s="57" t="s">
        <v>155</v>
      </c>
      <c r="B45" s="58" t="s">
        <v>37</v>
      </c>
      <c r="C45" s="18">
        <v>59604.077200000174</v>
      </c>
      <c r="D45" s="48"/>
      <c r="E45" s="19">
        <f t="shared" si="9"/>
        <v>13021.508422498786</v>
      </c>
      <c r="F45" s="19">
        <f t="shared" si="10"/>
        <v>13021.5</v>
      </c>
      <c r="G45" s="19">
        <f t="shared" si="11"/>
        <v>1.9435000169323757E-2</v>
      </c>
      <c r="I45" s="19">
        <f t="shared" si="12"/>
        <v>1.9435000169323757E-2</v>
      </c>
      <c r="O45" s="19">
        <f t="shared" ca="1" si="13"/>
        <v>0.50837692394205591</v>
      </c>
      <c r="P45" s="19">
        <f t="shared" ca="1" si="14"/>
        <v>2.1864935414827924E-2</v>
      </c>
      <c r="Q45" s="47">
        <f t="shared" si="15"/>
        <v>44585.577200000174</v>
      </c>
      <c r="S45" s="19">
        <f t="shared" ref="S44:S45" si="16">G45</f>
        <v>1.9435000169323757E-2</v>
      </c>
    </row>
    <row r="46" spans="1:32" s="19" customFormat="1" ht="12.95" customHeight="1" x14ac:dyDescent="0.2">
      <c r="C46" s="48"/>
      <c r="D46" s="48"/>
    </row>
    <row r="47" spans="1:32" s="19" customFormat="1" ht="12.95" customHeight="1" x14ac:dyDescent="0.2">
      <c r="C47" s="48"/>
      <c r="D47" s="48"/>
    </row>
    <row r="48" spans="1:32" s="19" customFormat="1" ht="12.95" customHeight="1" x14ac:dyDescent="0.2">
      <c r="C48" s="48"/>
      <c r="D48" s="48"/>
    </row>
    <row r="49" spans="3:4" s="19" customFormat="1" ht="12.95" customHeight="1" x14ac:dyDescent="0.2">
      <c r="C49" s="48"/>
      <c r="D49" s="48"/>
    </row>
    <row r="50" spans="3:4" s="19" customFormat="1" ht="12.95" customHeight="1" x14ac:dyDescent="0.2">
      <c r="C50" s="48"/>
      <c r="D50" s="48"/>
    </row>
    <row r="51" spans="3:4" s="19" customFormat="1" ht="12.95" customHeight="1" x14ac:dyDescent="0.2">
      <c r="C51" s="48"/>
      <c r="D51" s="48"/>
    </row>
    <row r="52" spans="3:4" s="19" customFormat="1" ht="12.95" customHeight="1" x14ac:dyDescent="0.2">
      <c r="C52" s="48"/>
      <c r="D52" s="48"/>
    </row>
    <row r="53" spans="3:4" s="19" customFormat="1" ht="12.95" customHeight="1" x14ac:dyDescent="0.2">
      <c r="C53" s="48"/>
      <c r="D53" s="48"/>
    </row>
    <row r="54" spans="3:4" s="19" customFormat="1" ht="12.95" customHeight="1" x14ac:dyDescent="0.2">
      <c r="C54" s="48"/>
      <c r="D54" s="48"/>
    </row>
    <row r="55" spans="3:4" s="19" customFormat="1" ht="12.95" customHeight="1" x14ac:dyDescent="0.2">
      <c r="C55" s="48"/>
      <c r="D55" s="48"/>
    </row>
    <row r="56" spans="3:4" s="19" customFormat="1" ht="12.95" customHeight="1" x14ac:dyDescent="0.2">
      <c r="C56" s="48"/>
      <c r="D56" s="48"/>
    </row>
    <row r="57" spans="3:4" s="19" customFormat="1" ht="12.95" customHeight="1" x14ac:dyDescent="0.2">
      <c r="C57" s="48"/>
      <c r="D57" s="48"/>
    </row>
    <row r="58" spans="3:4" s="19" customFormat="1" ht="12.95" customHeight="1" x14ac:dyDescent="0.2">
      <c r="C58" s="48"/>
      <c r="D58" s="48"/>
    </row>
    <row r="59" spans="3:4" s="19" customFormat="1" ht="12.95" customHeight="1" x14ac:dyDescent="0.2">
      <c r="C59" s="48"/>
      <c r="D59" s="48"/>
    </row>
    <row r="60" spans="3:4" s="19" customFormat="1" ht="12.95" customHeight="1" x14ac:dyDescent="0.2">
      <c r="C60" s="48"/>
      <c r="D60" s="48"/>
    </row>
    <row r="61" spans="3:4" s="19" customFormat="1" ht="12.95" customHeight="1" x14ac:dyDescent="0.2">
      <c r="C61" s="48"/>
      <c r="D61" s="48"/>
    </row>
    <row r="62" spans="3:4" s="19" customFormat="1" ht="12.95" customHeight="1" x14ac:dyDescent="0.2">
      <c r="C62" s="48"/>
      <c r="D62" s="48"/>
    </row>
    <row r="63" spans="3:4" s="19" customFormat="1" ht="12.95" customHeight="1" x14ac:dyDescent="0.2">
      <c r="C63" s="48"/>
      <c r="D63" s="48"/>
    </row>
    <row r="64" spans="3:4" s="19" customFormat="1" ht="12.95" customHeight="1" x14ac:dyDescent="0.2">
      <c r="C64" s="48"/>
      <c r="D64" s="48"/>
    </row>
    <row r="65" spans="3:4" s="19" customFormat="1" ht="12.95" customHeight="1" x14ac:dyDescent="0.2">
      <c r="C65" s="48"/>
      <c r="D65" s="48"/>
    </row>
    <row r="66" spans="3:4" s="19" customFormat="1" ht="12.95" customHeight="1" x14ac:dyDescent="0.2">
      <c r="C66" s="48"/>
      <c r="D66" s="48"/>
    </row>
    <row r="67" spans="3:4" s="19" customFormat="1" ht="12.95" customHeight="1" x14ac:dyDescent="0.2">
      <c r="C67" s="48"/>
      <c r="D67" s="48"/>
    </row>
    <row r="68" spans="3:4" s="19" customFormat="1" ht="12.95" customHeight="1" x14ac:dyDescent="0.2">
      <c r="C68" s="48"/>
      <c r="D68" s="48"/>
    </row>
    <row r="69" spans="3:4" s="19" customFormat="1" ht="12.95" customHeight="1" x14ac:dyDescent="0.2">
      <c r="C69" s="48"/>
      <c r="D69" s="48"/>
    </row>
    <row r="70" spans="3:4" s="19" customFormat="1" ht="12.95" customHeight="1" x14ac:dyDescent="0.2">
      <c r="C70" s="48"/>
      <c r="D70" s="48"/>
    </row>
    <row r="71" spans="3:4" s="19" customFormat="1" ht="12.95" customHeight="1" x14ac:dyDescent="0.2">
      <c r="C71" s="48"/>
      <c r="D71" s="48"/>
    </row>
    <row r="72" spans="3:4" s="19" customFormat="1" ht="12.95" customHeight="1" x14ac:dyDescent="0.2">
      <c r="C72" s="48"/>
      <c r="D72" s="48"/>
    </row>
    <row r="73" spans="3:4" s="19" customFormat="1" ht="12.95" customHeight="1" x14ac:dyDescent="0.2">
      <c r="C73" s="48"/>
      <c r="D73" s="48"/>
    </row>
    <row r="74" spans="3:4" s="19" customFormat="1" ht="12.95" customHeight="1" x14ac:dyDescent="0.2">
      <c r="C74" s="48"/>
      <c r="D74" s="48"/>
    </row>
    <row r="75" spans="3:4" s="19" customFormat="1" ht="12.95" customHeight="1" x14ac:dyDescent="0.2">
      <c r="C75" s="48"/>
      <c r="D75" s="48"/>
    </row>
    <row r="76" spans="3:4" s="19" customFormat="1" ht="12.95" customHeight="1" x14ac:dyDescent="0.2">
      <c r="C76" s="48"/>
      <c r="D76" s="48"/>
    </row>
    <row r="77" spans="3:4" s="19" customFormat="1" ht="12.95" customHeight="1" x14ac:dyDescent="0.2">
      <c r="C77" s="48"/>
      <c r="D77" s="48"/>
    </row>
    <row r="78" spans="3:4" s="19" customFormat="1" ht="12.95" customHeight="1" x14ac:dyDescent="0.2">
      <c r="C78" s="48"/>
      <c r="D78" s="48"/>
    </row>
    <row r="79" spans="3:4" s="19" customFormat="1" ht="12.95" customHeight="1" x14ac:dyDescent="0.2">
      <c r="C79" s="48"/>
      <c r="D79" s="48"/>
    </row>
    <row r="80" spans="3:4" s="19" customFormat="1" ht="12.95" customHeight="1" x14ac:dyDescent="0.2">
      <c r="C80" s="48"/>
      <c r="D80" s="48"/>
    </row>
    <row r="81" spans="3:4" s="19" customFormat="1" ht="12.95" customHeight="1" x14ac:dyDescent="0.2">
      <c r="C81" s="48"/>
      <c r="D81" s="48"/>
    </row>
    <row r="82" spans="3:4" s="19" customFormat="1" ht="12.95" customHeight="1" x14ac:dyDescent="0.2">
      <c r="C82" s="48"/>
      <c r="D82" s="48"/>
    </row>
    <row r="83" spans="3:4" s="19" customFormat="1" ht="12.95" customHeight="1" x14ac:dyDescent="0.2">
      <c r="C83" s="48"/>
      <c r="D83" s="48"/>
    </row>
    <row r="84" spans="3:4" s="19" customFormat="1" ht="12.95" customHeight="1" x14ac:dyDescent="0.2">
      <c r="C84" s="48"/>
      <c r="D84" s="48"/>
    </row>
    <row r="85" spans="3:4" s="19" customFormat="1" ht="12.95" customHeight="1" x14ac:dyDescent="0.2">
      <c r="C85" s="48"/>
      <c r="D85" s="48"/>
    </row>
    <row r="86" spans="3:4" s="19" customFormat="1" ht="12.95" customHeight="1" x14ac:dyDescent="0.2">
      <c r="C86" s="48"/>
      <c r="D86" s="48"/>
    </row>
    <row r="87" spans="3:4" s="19" customFormat="1" ht="12.95" customHeight="1" x14ac:dyDescent="0.2">
      <c r="C87" s="48"/>
      <c r="D87" s="48"/>
    </row>
    <row r="88" spans="3:4" s="19" customFormat="1" ht="12.95" customHeight="1" x14ac:dyDescent="0.2">
      <c r="C88" s="48"/>
      <c r="D88" s="48"/>
    </row>
    <row r="89" spans="3:4" s="19" customFormat="1" ht="12.95" customHeight="1" x14ac:dyDescent="0.2">
      <c r="C89" s="48"/>
      <c r="D89" s="48"/>
    </row>
    <row r="90" spans="3:4" s="19" customFormat="1" ht="12.95" customHeight="1" x14ac:dyDescent="0.2">
      <c r="C90" s="48"/>
      <c r="D90" s="48"/>
    </row>
    <row r="91" spans="3:4" s="19" customFormat="1" ht="12.95" customHeight="1" x14ac:dyDescent="0.2">
      <c r="C91" s="48"/>
      <c r="D91" s="48"/>
    </row>
    <row r="92" spans="3:4" s="19" customFormat="1" ht="12.95" customHeight="1" x14ac:dyDescent="0.2">
      <c r="C92" s="48"/>
      <c r="D92" s="48"/>
    </row>
    <row r="93" spans="3:4" s="19" customFormat="1" ht="12.95" customHeight="1" x14ac:dyDescent="0.2">
      <c r="C93" s="48"/>
      <c r="D93" s="48"/>
    </row>
    <row r="94" spans="3:4" s="19" customFormat="1" ht="12.95" customHeight="1" x14ac:dyDescent="0.2">
      <c r="C94" s="48"/>
      <c r="D94" s="48"/>
    </row>
    <row r="95" spans="3:4" s="19" customFormat="1" ht="12.95" customHeight="1" x14ac:dyDescent="0.2">
      <c r="C95" s="48"/>
      <c r="D95" s="48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</sheetData>
  <protectedRanges>
    <protectedRange sqref="A42:D43" name="Range1"/>
  </protectedRanges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1"/>
  <sheetViews>
    <sheetView topLeftCell="A6" workbookViewId="0">
      <selection activeCell="A20" sqref="A20:C29"/>
    </sheetView>
  </sheetViews>
  <sheetFormatPr defaultRowHeight="12.75" x14ac:dyDescent="0.2"/>
  <cols>
    <col min="1" max="1" width="19.7109375" style="3" customWidth="1"/>
    <col min="2" max="2" width="4.42578125" style="2" customWidth="1"/>
    <col min="3" max="3" width="12.7109375" style="3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3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4" t="s">
        <v>50</v>
      </c>
      <c r="I1" s="5" t="s">
        <v>51</v>
      </c>
      <c r="J1" s="6" t="s">
        <v>52</v>
      </c>
    </row>
    <row r="2" spans="1:16" x14ac:dyDescent="0.2">
      <c r="I2" s="7" t="s">
        <v>53</v>
      </c>
      <c r="J2" s="8" t="s">
        <v>54</v>
      </c>
    </row>
    <row r="3" spans="1:16" x14ac:dyDescent="0.2">
      <c r="A3" s="9" t="s">
        <v>55</v>
      </c>
      <c r="I3" s="7" t="s">
        <v>56</v>
      </c>
      <c r="J3" s="8" t="s">
        <v>57</v>
      </c>
    </row>
    <row r="4" spans="1:16" x14ac:dyDescent="0.2">
      <c r="I4" s="7" t="s">
        <v>58</v>
      </c>
      <c r="J4" s="8" t="s">
        <v>57</v>
      </c>
    </row>
    <row r="5" spans="1:16" ht="13.5" thickBot="1" x14ac:dyDescent="0.25">
      <c r="I5" s="10" t="s">
        <v>59</v>
      </c>
      <c r="J5" s="11" t="s">
        <v>60</v>
      </c>
    </row>
    <row r="10" spans="1:16" ht="13.5" thickBot="1" x14ac:dyDescent="0.25"/>
    <row r="11" spans="1:16" ht="12.75" customHeight="1" thickBot="1" x14ac:dyDescent="0.25">
      <c r="A11" s="3" t="str">
        <f t="shared" ref="A11:A29" si="0">P11</f>
        <v> BBS 83 </v>
      </c>
      <c r="B11" s="12" t="str">
        <f t="shared" ref="B11:B29" si="1">IF(H11=INT(H11),"I","II")</f>
        <v>I</v>
      </c>
      <c r="C11" s="3">
        <f t="shared" ref="C11:C29" si="2">1*G11</f>
        <v>46877.449000000001</v>
      </c>
      <c r="D11" s="2" t="str">
        <f t="shared" ref="D11:D29" si="3">VLOOKUP(F11,I$1:J$5,2,FALSE)</f>
        <v>vis</v>
      </c>
      <c r="E11" s="13">
        <f>VLOOKUP(C11,Active!C$21:E$973,3,FALSE)</f>
        <v>7506.200493172294</v>
      </c>
      <c r="F11" s="12" t="s">
        <v>59</v>
      </c>
      <c r="G11" s="2" t="str">
        <f t="shared" ref="G11:G29" si="4">MID(I11,3,LEN(I11)-3)</f>
        <v>46877.449</v>
      </c>
      <c r="H11" s="3">
        <f t="shared" ref="H11:H29" si="5">1*K11</f>
        <v>7506</v>
      </c>
      <c r="I11" s="14" t="s">
        <v>67</v>
      </c>
      <c r="J11" s="15" t="s">
        <v>68</v>
      </c>
      <c r="K11" s="14">
        <v>7506</v>
      </c>
      <c r="L11" s="14" t="s">
        <v>69</v>
      </c>
      <c r="M11" s="15" t="s">
        <v>70</v>
      </c>
      <c r="N11" s="15"/>
      <c r="O11" s="16" t="s">
        <v>71</v>
      </c>
      <c r="P11" s="16" t="s">
        <v>72</v>
      </c>
    </row>
    <row r="12" spans="1:16" ht="12.75" customHeight="1" thickBot="1" x14ac:dyDescent="0.25">
      <c r="A12" s="3" t="str">
        <f t="shared" si="0"/>
        <v> BBS 87 </v>
      </c>
      <c r="B12" s="12" t="str">
        <f t="shared" si="1"/>
        <v>I</v>
      </c>
      <c r="C12" s="3">
        <f t="shared" si="2"/>
        <v>47230.510999999999</v>
      </c>
      <c r="D12" s="2" t="str">
        <f t="shared" si="3"/>
        <v>vis</v>
      </c>
      <c r="E12" s="13">
        <f>VLOOKUP(C12,Active!C$21:E$973,3,FALSE)</f>
        <v>7659.2061139496682</v>
      </c>
      <c r="F12" s="12" t="s">
        <v>59</v>
      </c>
      <c r="G12" s="2" t="str">
        <f t="shared" si="4"/>
        <v>47230.511</v>
      </c>
      <c r="H12" s="3">
        <f t="shared" si="5"/>
        <v>7659</v>
      </c>
      <c r="I12" s="14" t="s">
        <v>78</v>
      </c>
      <c r="J12" s="15" t="s">
        <v>79</v>
      </c>
      <c r="K12" s="14">
        <v>7659</v>
      </c>
      <c r="L12" s="14" t="s">
        <v>80</v>
      </c>
      <c r="M12" s="15" t="s">
        <v>70</v>
      </c>
      <c r="N12" s="15"/>
      <c r="O12" s="16" t="s">
        <v>71</v>
      </c>
      <c r="P12" s="16" t="s">
        <v>81</v>
      </c>
    </row>
    <row r="13" spans="1:16" ht="12.75" customHeight="1" thickBot="1" x14ac:dyDescent="0.25">
      <c r="A13" s="3" t="str">
        <f t="shared" si="0"/>
        <v> BBS 91 </v>
      </c>
      <c r="B13" s="12" t="str">
        <f t="shared" si="1"/>
        <v>I</v>
      </c>
      <c r="C13" s="3">
        <f t="shared" si="2"/>
        <v>47551.294999999998</v>
      </c>
      <c r="D13" s="2" t="str">
        <f t="shared" si="3"/>
        <v>vis</v>
      </c>
      <c r="E13" s="13">
        <f>VLOOKUP(C13,Active!C$21:E$973,3,FALSE)</f>
        <v>7798.2234963228757</v>
      </c>
      <c r="F13" s="12" t="s">
        <v>59</v>
      </c>
      <c r="G13" s="2" t="str">
        <f t="shared" si="4"/>
        <v>47551.295</v>
      </c>
      <c r="H13" s="3">
        <f t="shared" si="5"/>
        <v>7798</v>
      </c>
      <c r="I13" s="14" t="s">
        <v>94</v>
      </c>
      <c r="J13" s="15" t="s">
        <v>95</v>
      </c>
      <c r="K13" s="14">
        <v>7798</v>
      </c>
      <c r="L13" s="14" t="s">
        <v>96</v>
      </c>
      <c r="M13" s="15" t="s">
        <v>70</v>
      </c>
      <c r="N13" s="15"/>
      <c r="O13" s="16" t="s">
        <v>71</v>
      </c>
      <c r="P13" s="16" t="s">
        <v>97</v>
      </c>
    </row>
    <row r="14" spans="1:16" ht="12.75" customHeight="1" thickBot="1" x14ac:dyDescent="0.25">
      <c r="A14" s="3" t="str">
        <f t="shared" si="0"/>
        <v> BBS 96 </v>
      </c>
      <c r="B14" s="12" t="str">
        <f t="shared" si="1"/>
        <v>I</v>
      </c>
      <c r="C14" s="3">
        <f t="shared" si="2"/>
        <v>48123.561999999998</v>
      </c>
      <c r="D14" s="2" t="str">
        <f t="shared" si="3"/>
        <v>vis</v>
      </c>
      <c r="E14" s="13">
        <f>VLOOKUP(C14,Active!C$21:E$973,3,FALSE)</f>
        <v>8046.2254551442893</v>
      </c>
      <c r="F14" s="12" t="s">
        <v>59</v>
      </c>
      <c r="G14" s="2" t="str">
        <f t="shared" si="4"/>
        <v>48123.562</v>
      </c>
      <c r="H14" s="3">
        <f t="shared" si="5"/>
        <v>8046</v>
      </c>
      <c r="I14" s="14" t="s">
        <v>101</v>
      </c>
      <c r="J14" s="15" t="s">
        <v>102</v>
      </c>
      <c r="K14" s="14">
        <v>8046</v>
      </c>
      <c r="L14" s="14" t="s">
        <v>103</v>
      </c>
      <c r="M14" s="15" t="s">
        <v>70</v>
      </c>
      <c r="N14" s="15"/>
      <c r="O14" s="16" t="s">
        <v>71</v>
      </c>
      <c r="P14" s="16" t="s">
        <v>104</v>
      </c>
    </row>
    <row r="15" spans="1:16" ht="12.75" customHeight="1" thickBot="1" x14ac:dyDescent="0.25">
      <c r="A15" s="3" t="str">
        <f t="shared" si="0"/>
        <v> BBS 103 </v>
      </c>
      <c r="B15" s="12" t="str">
        <f t="shared" si="1"/>
        <v>I</v>
      </c>
      <c r="C15" s="3">
        <f t="shared" si="2"/>
        <v>49090.434999999998</v>
      </c>
      <c r="D15" s="2" t="str">
        <f t="shared" si="3"/>
        <v>vis</v>
      </c>
      <c r="E15" s="13">
        <f>VLOOKUP(C15,Active!C$21:E$973,3,FALSE)</f>
        <v>8465.2368570450381</v>
      </c>
      <c r="F15" s="12" t="s">
        <v>59</v>
      </c>
      <c r="G15" s="2" t="str">
        <f t="shared" si="4"/>
        <v>49090.435</v>
      </c>
      <c r="H15" s="3">
        <f t="shared" si="5"/>
        <v>8465</v>
      </c>
      <c r="I15" s="14" t="s">
        <v>105</v>
      </c>
      <c r="J15" s="15" t="s">
        <v>106</v>
      </c>
      <c r="K15" s="14">
        <v>8465</v>
      </c>
      <c r="L15" s="14" t="s">
        <v>107</v>
      </c>
      <c r="M15" s="15" t="s">
        <v>70</v>
      </c>
      <c r="N15" s="15"/>
      <c r="O15" s="16" t="s">
        <v>71</v>
      </c>
      <c r="P15" s="16" t="s">
        <v>108</v>
      </c>
    </row>
    <row r="16" spans="1:16" ht="12.75" customHeight="1" thickBot="1" x14ac:dyDescent="0.25">
      <c r="A16" s="3" t="str">
        <f t="shared" si="0"/>
        <v> BBS 106 </v>
      </c>
      <c r="B16" s="12" t="str">
        <f t="shared" si="1"/>
        <v>I</v>
      </c>
      <c r="C16" s="3">
        <f t="shared" si="2"/>
        <v>49480.430999999997</v>
      </c>
      <c r="D16" s="2" t="str">
        <f t="shared" si="3"/>
        <v>vis</v>
      </c>
      <c r="E16" s="13">
        <f>VLOOKUP(C16,Active!C$21:E$973,3,FALSE)</f>
        <v>8634.2484756295726</v>
      </c>
      <c r="F16" s="12" t="s">
        <v>59</v>
      </c>
      <c r="G16" s="2" t="str">
        <f t="shared" si="4"/>
        <v>49480.431</v>
      </c>
      <c r="H16" s="3">
        <f t="shared" si="5"/>
        <v>8634</v>
      </c>
      <c r="I16" s="14" t="s">
        <v>109</v>
      </c>
      <c r="J16" s="15" t="s">
        <v>110</v>
      </c>
      <c r="K16" s="14">
        <v>8634</v>
      </c>
      <c r="L16" s="14" t="s">
        <v>111</v>
      </c>
      <c r="M16" s="15" t="s">
        <v>70</v>
      </c>
      <c r="N16" s="15"/>
      <c r="O16" s="16" t="s">
        <v>71</v>
      </c>
      <c r="P16" s="16" t="s">
        <v>112</v>
      </c>
    </row>
    <row r="17" spans="1:16" ht="12.75" customHeight="1" thickBot="1" x14ac:dyDescent="0.25">
      <c r="A17" s="3" t="str">
        <f t="shared" si="0"/>
        <v> BBS 114 </v>
      </c>
      <c r="B17" s="12" t="str">
        <f t="shared" si="1"/>
        <v>I</v>
      </c>
      <c r="C17" s="3">
        <f t="shared" si="2"/>
        <v>50509.622000000003</v>
      </c>
      <c r="D17" s="2" t="str">
        <f t="shared" si="3"/>
        <v>vis</v>
      </c>
      <c r="E17" s="13">
        <f>VLOOKUP(C17,Active!C$21:E$973,3,FALSE)</f>
        <v>9080.2664777184073</v>
      </c>
      <c r="F17" s="12" t="s">
        <v>59</v>
      </c>
      <c r="G17" s="2" t="str">
        <f t="shared" si="4"/>
        <v>50509.622</v>
      </c>
      <c r="H17" s="3">
        <f t="shared" si="5"/>
        <v>9080</v>
      </c>
      <c r="I17" s="14" t="s">
        <v>118</v>
      </c>
      <c r="J17" s="15" t="s">
        <v>119</v>
      </c>
      <c r="K17" s="14">
        <v>9080</v>
      </c>
      <c r="L17" s="14" t="s">
        <v>120</v>
      </c>
      <c r="M17" s="15" t="s">
        <v>70</v>
      </c>
      <c r="N17" s="15"/>
      <c r="O17" s="16" t="s">
        <v>71</v>
      </c>
      <c r="P17" s="16" t="s">
        <v>121</v>
      </c>
    </row>
    <row r="18" spans="1:16" ht="12.75" customHeight="1" thickBot="1" x14ac:dyDescent="0.25">
      <c r="A18" s="3" t="str">
        <f t="shared" si="0"/>
        <v>IBVS 5583 </v>
      </c>
      <c r="B18" s="12" t="str">
        <f t="shared" si="1"/>
        <v>II</v>
      </c>
      <c r="C18" s="3">
        <f t="shared" si="2"/>
        <v>51924.220099999999</v>
      </c>
      <c r="D18" s="2" t="str">
        <f t="shared" si="3"/>
        <v>vis</v>
      </c>
      <c r="E18" s="13">
        <f>VLOOKUP(C18,Active!C$21:E$973,3,FALSE)</f>
        <v>9693.3074179526848</v>
      </c>
      <c r="F18" s="12" t="s">
        <v>59</v>
      </c>
      <c r="G18" s="2" t="str">
        <f t="shared" si="4"/>
        <v>51924.2201</v>
      </c>
      <c r="H18" s="3">
        <f t="shared" si="5"/>
        <v>9693.5</v>
      </c>
      <c r="I18" s="14" t="s">
        <v>131</v>
      </c>
      <c r="J18" s="15" t="s">
        <v>132</v>
      </c>
      <c r="K18" s="14">
        <v>9693.5</v>
      </c>
      <c r="L18" s="14" t="s">
        <v>133</v>
      </c>
      <c r="M18" s="15" t="s">
        <v>125</v>
      </c>
      <c r="N18" s="15" t="s">
        <v>126</v>
      </c>
      <c r="O18" s="16" t="s">
        <v>134</v>
      </c>
      <c r="P18" s="17" t="s">
        <v>135</v>
      </c>
    </row>
    <row r="19" spans="1:16" ht="12.75" customHeight="1" thickBot="1" x14ac:dyDescent="0.25">
      <c r="A19" s="3" t="str">
        <f t="shared" si="0"/>
        <v>IBVS 5894 </v>
      </c>
      <c r="B19" s="12" t="str">
        <f t="shared" si="1"/>
        <v>II</v>
      </c>
      <c r="C19" s="3">
        <f t="shared" si="2"/>
        <v>54882.632799999999</v>
      </c>
      <c r="D19" s="2" t="str">
        <f t="shared" si="3"/>
        <v>vis</v>
      </c>
      <c r="E19" s="13">
        <f>VLOOKUP(C19,Active!C$21:E$973,3,FALSE)</f>
        <v>10975.387538948909</v>
      </c>
      <c r="F19" s="12" t="s">
        <v>59</v>
      </c>
      <c r="G19" s="2" t="str">
        <f t="shared" si="4"/>
        <v>54882.6328</v>
      </c>
      <c r="H19" s="3">
        <f t="shared" si="5"/>
        <v>10975.5</v>
      </c>
      <c r="I19" s="14" t="s">
        <v>141</v>
      </c>
      <c r="J19" s="15" t="s">
        <v>142</v>
      </c>
      <c r="K19" s="14">
        <v>10975.5</v>
      </c>
      <c r="L19" s="14" t="s">
        <v>143</v>
      </c>
      <c r="M19" s="15" t="s">
        <v>144</v>
      </c>
      <c r="N19" s="15" t="s">
        <v>59</v>
      </c>
      <c r="O19" s="16" t="s">
        <v>139</v>
      </c>
      <c r="P19" s="17" t="s">
        <v>145</v>
      </c>
    </row>
    <row r="20" spans="1:16" ht="12.75" customHeight="1" thickBot="1" x14ac:dyDescent="0.25">
      <c r="A20" s="3" t="str">
        <f t="shared" si="0"/>
        <v> AJ 51.201 </v>
      </c>
      <c r="B20" s="12" t="str">
        <f t="shared" si="1"/>
        <v>I</v>
      </c>
      <c r="C20" s="3">
        <f t="shared" si="2"/>
        <v>29556.815999999999</v>
      </c>
      <c r="D20" s="2" t="str">
        <f t="shared" si="3"/>
        <v>vis</v>
      </c>
      <c r="E20" s="13">
        <f>VLOOKUP(C20,Active!C$21:E$973,3,FALSE)</f>
        <v>-1.3001027068022247E-4</v>
      </c>
      <c r="F20" s="12" t="s">
        <v>59</v>
      </c>
      <c r="G20" s="2" t="str">
        <f t="shared" si="4"/>
        <v>29556.816</v>
      </c>
      <c r="H20" s="3">
        <f t="shared" si="5"/>
        <v>0</v>
      </c>
      <c r="I20" s="14" t="s">
        <v>62</v>
      </c>
      <c r="J20" s="15" t="s">
        <v>63</v>
      </c>
      <c r="K20" s="14">
        <v>0</v>
      </c>
      <c r="L20" s="14" t="s">
        <v>64</v>
      </c>
      <c r="M20" s="15" t="s">
        <v>61</v>
      </c>
      <c r="N20" s="15"/>
      <c r="O20" s="16" t="s">
        <v>65</v>
      </c>
      <c r="P20" s="16" t="s">
        <v>66</v>
      </c>
    </row>
    <row r="21" spans="1:16" ht="12.75" customHeight="1" thickBot="1" x14ac:dyDescent="0.25">
      <c r="A21" s="3" t="str">
        <f t="shared" si="0"/>
        <v> BRNO 30 </v>
      </c>
      <c r="B21" s="12" t="str">
        <f t="shared" si="1"/>
        <v>I</v>
      </c>
      <c r="C21" s="3">
        <f t="shared" si="2"/>
        <v>47207.440999999999</v>
      </c>
      <c r="D21" s="2" t="str">
        <f t="shared" si="3"/>
        <v>vis</v>
      </c>
      <c r="E21" s="13">
        <f>VLOOKUP(C21,Active!C$21:E$973,3,FALSE)</f>
        <v>7649.2083241242717</v>
      </c>
      <c r="F21" s="12" t="s">
        <v>59</v>
      </c>
      <c r="G21" s="2" t="str">
        <f t="shared" si="4"/>
        <v>47207.441</v>
      </c>
      <c r="H21" s="3">
        <f t="shared" si="5"/>
        <v>7649</v>
      </c>
      <c r="I21" s="14" t="s">
        <v>73</v>
      </c>
      <c r="J21" s="15" t="s">
        <v>74</v>
      </c>
      <c r="K21" s="14">
        <v>7649</v>
      </c>
      <c r="L21" s="14" t="s">
        <v>75</v>
      </c>
      <c r="M21" s="15" t="s">
        <v>70</v>
      </c>
      <c r="N21" s="15"/>
      <c r="O21" s="16" t="s">
        <v>76</v>
      </c>
      <c r="P21" s="16" t="s">
        <v>77</v>
      </c>
    </row>
    <row r="22" spans="1:16" ht="12.75" customHeight="1" thickBot="1" x14ac:dyDescent="0.25">
      <c r="A22" s="3" t="str">
        <f t="shared" si="0"/>
        <v> BRNO 30 </v>
      </c>
      <c r="B22" s="12" t="str">
        <f t="shared" si="1"/>
        <v>I</v>
      </c>
      <c r="C22" s="3">
        <f t="shared" si="2"/>
        <v>47267.44</v>
      </c>
      <c r="D22" s="2" t="str">
        <f t="shared" si="3"/>
        <v>vis</v>
      </c>
      <c r="E22" s="13">
        <f>VLOOKUP(C22,Active!C$21:E$973,3,FALSE)</f>
        <v>7675.2099449189827</v>
      </c>
      <c r="F22" s="12" t="s">
        <v>59</v>
      </c>
      <c r="G22" s="2" t="str">
        <f t="shared" si="4"/>
        <v>47267.440</v>
      </c>
      <c r="H22" s="3">
        <f t="shared" si="5"/>
        <v>7675</v>
      </c>
      <c r="I22" s="14" t="s">
        <v>82</v>
      </c>
      <c r="J22" s="15" t="s">
        <v>83</v>
      </c>
      <c r="K22" s="14">
        <v>7675</v>
      </c>
      <c r="L22" s="14" t="s">
        <v>84</v>
      </c>
      <c r="M22" s="15" t="s">
        <v>70</v>
      </c>
      <c r="N22" s="15"/>
      <c r="O22" s="16" t="s">
        <v>85</v>
      </c>
      <c r="P22" s="16" t="s">
        <v>77</v>
      </c>
    </row>
    <row r="23" spans="1:16" ht="12.75" customHeight="1" thickBot="1" x14ac:dyDescent="0.25">
      <c r="A23" s="3" t="str">
        <f t="shared" si="0"/>
        <v> BRNO 30 </v>
      </c>
      <c r="B23" s="12" t="str">
        <f t="shared" si="1"/>
        <v>I</v>
      </c>
      <c r="C23" s="3">
        <f t="shared" si="2"/>
        <v>47267.442000000003</v>
      </c>
      <c r="D23" s="2" t="str">
        <f t="shared" si="3"/>
        <v>vis</v>
      </c>
      <c r="E23" s="13">
        <f>VLOOKUP(C23,Active!C$21:E$973,3,FALSE)</f>
        <v>7675.2108116541222</v>
      </c>
      <c r="F23" s="12" t="s">
        <v>59</v>
      </c>
      <c r="G23" s="2" t="str">
        <f t="shared" si="4"/>
        <v>47267.442</v>
      </c>
      <c r="H23" s="3">
        <f t="shared" si="5"/>
        <v>7675</v>
      </c>
      <c r="I23" s="14" t="s">
        <v>86</v>
      </c>
      <c r="J23" s="15" t="s">
        <v>87</v>
      </c>
      <c r="K23" s="14">
        <v>7675</v>
      </c>
      <c r="L23" s="14" t="s">
        <v>88</v>
      </c>
      <c r="M23" s="15" t="s">
        <v>70</v>
      </c>
      <c r="N23" s="15"/>
      <c r="O23" s="16" t="s">
        <v>89</v>
      </c>
      <c r="P23" s="16" t="s">
        <v>77</v>
      </c>
    </row>
    <row r="24" spans="1:16" ht="12.75" customHeight="1" thickBot="1" x14ac:dyDescent="0.25">
      <c r="A24" s="3" t="str">
        <f t="shared" si="0"/>
        <v> BRNO 30 </v>
      </c>
      <c r="B24" s="12" t="str">
        <f t="shared" si="1"/>
        <v>I</v>
      </c>
      <c r="C24" s="3">
        <f t="shared" si="2"/>
        <v>47267.442999999999</v>
      </c>
      <c r="D24" s="2" t="str">
        <f t="shared" si="3"/>
        <v>vis</v>
      </c>
      <c r="E24" s="13">
        <f>VLOOKUP(C24,Active!C$21:E$973,3,FALSE)</f>
        <v>7675.21124502169</v>
      </c>
      <c r="F24" s="12" t="s">
        <v>59</v>
      </c>
      <c r="G24" s="2" t="str">
        <f t="shared" si="4"/>
        <v>47267.443</v>
      </c>
      <c r="H24" s="3">
        <f t="shared" si="5"/>
        <v>7675</v>
      </c>
      <c r="I24" s="14" t="s">
        <v>90</v>
      </c>
      <c r="J24" s="15" t="s">
        <v>91</v>
      </c>
      <c r="K24" s="14">
        <v>7675</v>
      </c>
      <c r="L24" s="14" t="s">
        <v>92</v>
      </c>
      <c r="M24" s="15" t="s">
        <v>70</v>
      </c>
      <c r="N24" s="15"/>
      <c r="O24" s="16" t="s">
        <v>93</v>
      </c>
      <c r="P24" s="16" t="s">
        <v>77</v>
      </c>
    </row>
    <row r="25" spans="1:16" ht="12.75" customHeight="1" thickBot="1" x14ac:dyDescent="0.25">
      <c r="A25" s="3" t="str">
        <f t="shared" si="0"/>
        <v> BRNO 30 </v>
      </c>
      <c r="B25" s="12" t="str">
        <f t="shared" si="1"/>
        <v>I</v>
      </c>
      <c r="C25" s="3">
        <f t="shared" si="2"/>
        <v>47860.493000000002</v>
      </c>
      <c r="D25" s="2" t="str">
        <f t="shared" si="3"/>
        <v>vis</v>
      </c>
      <c r="E25" s="13">
        <f>VLOOKUP(C25,Active!C$21:E$973,3,FALSE)</f>
        <v>7932.2198820373487</v>
      </c>
      <c r="F25" s="12" t="s">
        <v>59</v>
      </c>
      <c r="G25" s="2" t="str">
        <f t="shared" si="4"/>
        <v>47860.493</v>
      </c>
      <c r="H25" s="3">
        <f t="shared" si="5"/>
        <v>7932</v>
      </c>
      <c r="I25" s="14" t="s">
        <v>98</v>
      </c>
      <c r="J25" s="15" t="s">
        <v>99</v>
      </c>
      <c r="K25" s="14">
        <v>7932</v>
      </c>
      <c r="L25" s="14" t="s">
        <v>100</v>
      </c>
      <c r="M25" s="15" t="s">
        <v>70</v>
      </c>
      <c r="N25" s="15"/>
      <c r="O25" s="16" t="s">
        <v>76</v>
      </c>
      <c r="P25" s="16" t="s">
        <v>77</v>
      </c>
    </row>
    <row r="26" spans="1:16" ht="12.75" customHeight="1" thickBot="1" x14ac:dyDescent="0.25">
      <c r="A26" s="3" t="str">
        <f t="shared" si="0"/>
        <v> BRNO 32 </v>
      </c>
      <c r="B26" s="12" t="str">
        <f t="shared" si="1"/>
        <v>I</v>
      </c>
      <c r="C26" s="3">
        <f t="shared" si="2"/>
        <v>50463.477200000001</v>
      </c>
      <c r="D26" s="2" t="str">
        <f t="shared" si="3"/>
        <v>vis</v>
      </c>
      <c r="E26" s="13">
        <f>VLOOKUP(C26,Active!C$21:E$973,3,FALSE)</f>
        <v>9060.2688179032812</v>
      </c>
      <c r="F26" s="12" t="s">
        <v>59</v>
      </c>
      <c r="G26" s="2" t="str">
        <f t="shared" si="4"/>
        <v>50463.4772</v>
      </c>
      <c r="H26" s="3">
        <f t="shared" si="5"/>
        <v>9060</v>
      </c>
      <c r="I26" s="14" t="s">
        <v>113</v>
      </c>
      <c r="J26" s="15" t="s">
        <v>114</v>
      </c>
      <c r="K26" s="14">
        <v>9060</v>
      </c>
      <c r="L26" s="14" t="s">
        <v>115</v>
      </c>
      <c r="M26" s="15" t="s">
        <v>70</v>
      </c>
      <c r="N26" s="15"/>
      <c r="O26" s="16" t="s">
        <v>116</v>
      </c>
      <c r="P26" s="16" t="s">
        <v>117</v>
      </c>
    </row>
    <row r="27" spans="1:16" ht="12.75" customHeight="1" thickBot="1" x14ac:dyDescent="0.25">
      <c r="A27" s="3" t="str">
        <f t="shared" si="0"/>
        <v> BRNO 32 </v>
      </c>
      <c r="B27" s="12" t="str">
        <f t="shared" si="1"/>
        <v>I</v>
      </c>
      <c r="C27" s="3">
        <f t="shared" si="2"/>
        <v>51596.535600000003</v>
      </c>
      <c r="D27" s="2" t="str">
        <f t="shared" si="3"/>
        <v>vis</v>
      </c>
      <c r="E27" s="13">
        <f>VLOOKUP(C27,Active!C$21:E$973,3,FALSE)</f>
        <v>9551.2995826670322</v>
      </c>
      <c r="F27" s="12" t="s">
        <v>59</v>
      </c>
      <c r="G27" s="2" t="str">
        <f t="shared" si="4"/>
        <v>51596.5356</v>
      </c>
      <c r="H27" s="3">
        <f t="shared" si="5"/>
        <v>9551</v>
      </c>
      <c r="I27" s="14" t="s">
        <v>122</v>
      </c>
      <c r="J27" s="15" t="s">
        <v>123</v>
      </c>
      <c r="K27" s="14">
        <v>9551</v>
      </c>
      <c r="L27" s="14" t="s">
        <v>124</v>
      </c>
      <c r="M27" s="15" t="s">
        <v>125</v>
      </c>
      <c r="N27" s="15" t="s">
        <v>126</v>
      </c>
      <c r="O27" s="16" t="s">
        <v>127</v>
      </c>
      <c r="P27" s="16" t="s">
        <v>117</v>
      </c>
    </row>
    <row r="28" spans="1:16" ht="12.75" customHeight="1" thickBot="1" x14ac:dyDescent="0.25">
      <c r="A28" s="3" t="str">
        <f t="shared" si="0"/>
        <v> BRNO 32 </v>
      </c>
      <c r="B28" s="12" t="str">
        <f t="shared" si="1"/>
        <v>II</v>
      </c>
      <c r="C28" s="3">
        <f t="shared" si="2"/>
        <v>51603.465900000003</v>
      </c>
      <c r="D28" s="2" t="str">
        <f t="shared" si="3"/>
        <v>vis</v>
      </c>
      <c r="E28" s="13">
        <f>VLOOKUP(C28,Active!C$21:E$973,3,FALSE)</f>
        <v>9554.302949933046</v>
      </c>
      <c r="F28" s="12" t="s">
        <v>59</v>
      </c>
      <c r="G28" s="2" t="str">
        <f t="shared" si="4"/>
        <v>51603.4659</v>
      </c>
      <c r="H28" s="3">
        <f t="shared" si="5"/>
        <v>9554.5</v>
      </c>
      <c r="I28" s="14" t="s">
        <v>128</v>
      </c>
      <c r="J28" s="15" t="s">
        <v>129</v>
      </c>
      <c r="K28" s="14">
        <v>9554.5</v>
      </c>
      <c r="L28" s="14" t="s">
        <v>130</v>
      </c>
      <c r="M28" s="15" t="s">
        <v>125</v>
      </c>
      <c r="N28" s="15" t="s">
        <v>126</v>
      </c>
      <c r="O28" s="16" t="s">
        <v>127</v>
      </c>
      <c r="P28" s="16" t="s">
        <v>117</v>
      </c>
    </row>
    <row r="29" spans="1:16" ht="12.75" customHeight="1" thickBot="1" x14ac:dyDescent="0.25">
      <c r="A29" s="3" t="str">
        <f t="shared" si="0"/>
        <v> BBS 127 </v>
      </c>
      <c r="B29" s="12" t="str">
        <f t="shared" si="1"/>
        <v>II</v>
      </c>
      <c r="C29" s="3">
        <f t="shared" si="2"/>
        <v>52337.290300000001</v>
      </c>
      <c r="D29" s="2" t="str">
        <f t="shared" si="3"/>
        <v>vis</v>
      </c>
      <c r="E29" s="13">
        <f>VLOOKUP(C29,Active!C$21:E$973,3,FALSE)</f>
        <v>9872.3186465064082</v>
      </c>
      <c r="F29" s="12" t="s">
        <v>59</v>
      </c>
      <c r="G29" s="2" t="str">
        <f t="shared" si="4"/>
        <v>52337.2903</v>
      </c>
      <c r="H29" s="3">
        <f t="shared" si="5"/>
        <v>9872.5</v>
      </c>
      <c r="I29" s="14" t="s">
        <v>136</v>
      </c>
      <c r="J29" s="15" t="s">
        <v>137</v>
      </c>
      <c r="K29" s="14">
        <v>9872.5</v>
      </c>
      <c r="L29" s="14" t="s">
        <v>138</v>
      </c>
      <c r="M29" s="15" t="s">
        <v>125</v>
      </c>
      <c r="N29" s="15" t="s">
        <v>126</v>
      </c>
      <c r="O29" s="16" t="s">
        <v>139</v>
      </c>
      <c r="P29" s="16" t="s">
        <v>140</v>
      </c>
    </row>
    <row r="30" spans="1:16" x14ac:dyDescent="0.2">
      <c r="B30" s="12"/>
      <c r="E30" s="13"/>
      <c r="F30" s="12"/>
    </row>
    <row r="31" spans="1:16" x14ac:dyDescent="0.2">
      <c r="B31" s="12"/>
      <c r="E31" s="13"/>
      <c r="F31" s="12"/>
    </row>
    <row r="32" spans="1:16" x14ac:dyDescent="0.2">
      <c r="B32" s="12"/>
      <c r="E32" s="13"/>
      <c r="F32" s="12"/>
    </row>
    <row r="33" spans="2:6" x14ac:dyDescent="0.2">
      <c r="B33" s="12"/>
      <c r="E33" s="13"/>
      <c r="F33" s="12"/>
    </row>
    <row r="34" spans="2:6" x14ac:dyDescent="0.2">
      <c r="B34" s="12"/>
      <c r="E34" s="13"/>
      <c r="F34" s="12"/>
    </row>
    <row r="35" spans="2:6" x14ac:dyDescent="0.2">
      <c r="B35" s="12"/>
      <c r="E35" s="13"/>
      <c r="F35" s="12"/>
    </row>
    <row r="36" spans="2:6" x14ac:dyDescent="0.2">
      <c r="B36" s="12"/>
      <c r="E36" s="13"/>
      <c r="F36" s="12"/>
    </row>
    <row r="37" spans="2:6" x14ac:dyDescent="0.2">
      <c r="B37" s="12"/>
      <c r="E37" s="13"/>
      <c r="F37" s="12"/>
    </row>
    <row r="38" spans="2:6" x14ac:dyDescent="0.2">
      <c r="B38" s="12"/>
      <c r="E38" s="13"/>
      <c r="F38" s="12"/>
    </row>
    <row r="39" spans="2:6" x14ac:dyDescent="0.2">
      <c r="B39" s="12"/>
      <c r="E39" s="13"/>
      <c r="F39" s="12"/>
    </row>
    <row r="40" spans="2:6" x14ac:dyDescent="0.2">
      <c r="B40" s="12"/>
      <c r="E40" s="13"/>
      <c r="F40" s="12"/>
    </row>
    <row r="41" spans="2:6" x14ac:dyDescent="0.2">
      <c r="B41" s="12"/>
      <c r="E41" s="13"/>
      <c r="F41" s="12"/>
    </row>
    <row r="42" spans="2:6" x14ac:dyDescent="0.2">
      <c r="B42" s="12"/>
      <c r="E42" s="13"/>
      <c r="F42" s="12"/>
    </row>
    <row r="43" spans="2:6" x14ac:dyDescent="0.2">
      <c r="B43" s="12"/>
      <c r="E43" s="13"/>
      <c r="F43" s="12"/>
    </row>
    <row r="44" spans="2:6" x14ac:dyDescent="0.2">
      <c r="B44" s="12"/>
      <c r="F44" s="12"/>
    </row>
    <row r="45" spans="2:6" x14ac:dyDescent="0.2">
      <c r="B45" s="12"/>
      <c r="F45" s="12"/>
    </row>
    <row r="46" spans="2:6" x14ac:dyDescent="0.2">
      <c r="B46" s="12"/>
      <c r="F46" s="12"/>
    </row>
    <row r="47" spans="2:6" x14ac:dyDescent="0.2">
      <c r="B47" s="12"/>
      <c r="F47" s="12"/>
    </row>
    <row r="48" spans="2:6" x14ac:dyDescent="0.2">
      <c r="B48" s="12"/>
      <c r="F48" s="12"/>
    </row>
    <row r="49" spans="2:6" x14ac:dyDescent="0.2">
      <c r="B49" s="12"/>
      <c r="F49" s="12"/>
    </row>
    <row r="50" spans="2:6" x14ac:dyDescent="0.2">
      <c r="B50" s="12"/>
      <c r="F50" s="12"/>
    </row>
    <row r="51" spans="2:6" x14ac:dyDescent="0.2">
      <c r="B51" s="12"/>
      <c r="F51" s="12"/>
    </row>
    <row r="52" spans="2:6" x14ac:dyDescent="0.2">
      <c r="B52" s="12"/>
      <c r="F52" s="12"/>
    </row>
    <row r="53" spans="2:6" x14ac:dyDescent="0.2">
      <c r="B53" s="12"/>
      <c r="F53" s="12"/>
    </row>
    <row r="54" spans="2:6" x14ac:dyDescent="0.2">
      <c r="B54" s="12"/>
      <c r="F54" s="12"/>
    </row>
    <row r="55" spans="2:6" x14ac:dyDescent="0.2">
      <c r="B55" s="12"/>
      <c r="F55" s="12"/>
    </row>
    <row r="56" spans="2:6" x14ac:dyDescent="0.2">
      <c r="B56" s="12"/>
      <c r="F56" s="12"/>
    </row>
    <row r="57" spans="2:6" x14ac:dyDescent="0.2">
      <c r="B57" s="12"/>
      <c r="F57" s="12"/>
    </row>
    <row r="58" spans="2:6" x14ac:dyDescent="0.2">
      <c r="B58" s="12"/>
      <c r="F58" s="12"/>
    </row>
    <row r="59" spans="2:6" x14ac:dyDescent="0.2">
      <c r="B59" s="12"/>
      <c r="F59" s="12"/>
    </row>
    <row r="60" spans="2:6" x14ac:dyDescent="0.2">
      <c r="B60" s="12"/>
      <c r="F60" s="12"/>
    </row>
    <row r="61" spans="2:6" x14ac:dyDescent="0.2">
      <c r="B61" s="12"/>
      <c r="F61" s="12"/>
    </row>
    <row r="62" spans="2:6" x14ac:dyDescent="0.2">
      <c r="B62" s="12"/>
      <c r="F62" s="12"/>
    </row>
    <row r="63" spans="2:6" x14ac:dyDescent="0.2">
      <c r="B63" s="12"/>
      <c r="F63" s="12"/>
    </row>
    <row r="64" spans="2:6" x14ac:dyDescent="0.2">
      <c r="B64" s="12"/>
      <c r="F64" s="12"/>
    </row>
    <row r="65" spans="2:6" x14ac:dyDescent="0.2">
      <c r="B65" s="12"/>
      <c r="F65" s="12"/>
    </row>
    <row r="66" spans="2:6" x14ac:dyDescent="0.2">
      <c r="B66" s="12"/>
      <c r="F66" s="12"/>
    </row>
    <row r="67" spans="2:6" x14ac:dyDescent="0.2">
      <c r="B67" s="12"/>
      <c r="F67" s="12"/>
    </row>
    <row r="68" spans="2:6" x14ac:dyDescent="0.2">
      <c r="B68" s="12"/>
      <c r="F68" s="12"/>
    </row>
    <row r="69" spans="2:6" x14ac:dyDescent="0.2">
      <c r="B69" s="12"/>
      <c r="F69" s="12"/>
    </row>
    <row r="70" spans="2:6" x14ac:dyDescent="0.2">
      <c r="B70" s="12"/>
      <c r="F70" s="12"/>
    </row>
    <row r="71" spans="2:6" x14ac:dyDescent="0.2">
      <c r="B71" s="12"/>
      <c r="F71" s="12"/>
    </row>
    <row r="72" spans="2:6" x14ac:dyDescent="0.2">
      <c r="B72" s="12"/>
      <c r="F72" s="12"/>
    </row>
    <row r="73" spans="2:6" x14ac:dyDescent="0.2">
      <c r="B73" s="12"/>
      <c r="F73" s="12"/>
    </row>
    <row r="74" spans="2:6" x14ac:dyDescent="0.2">
      <c r="B74" s="12"/>
      <c r="F74" s="12"/>
    </row>
    <row r="75" spans="2:6" x14ac:dyDescent="0.2">
      <c r="B75" s="12"/>
      <c r="F75" s="12"/>
    </row>
    <row r="76" spans="2:6" x14ac:dyDescent="0.2">
      <c r="B76" s="12"/>
      <c r="F76" s="12"/>
    </row>
    <row r="77" spans="2:6" x14ac:dyDescent="0.2">
      <c r="B77" s="12"/>
      <c r="F77" s="12"/>
    </row>
    <row r="78" spans="2:6" x14ac:dyDescent="0.2">
      <c r="B78" s="12"/>
      <c r="F78" s="12"/>
    </row>
    <row r="79" spans="2:6" x14ac:dyDescent="0.2">
      <c r="B79" s="12"/>
      <c r="F79" s="12"/>
    </row>
    <row r="80" spans="2:6" x14ac:dyDescent="0.2">
      <c r="B80" s="12"/>
      <c r="F80" s="12"/>
    </row>
    <row r="81" spans="2:6" x14ac:dyDescent="0.2">
      <c r="B81" s="12"/>
      <c r="F81" s="12"/>
    </row>
    <row r="82" spans="2:6" x14ac:dyDescent="0.2">
      <c r="B82" s="12"/>
      <c r="F82" s="12"/>
    </row>
    <row r="83" spans="2:6" x14ac:dyDescent="0.2">
      <c r="B83" s="12"/>
      <c r="F83" s="12"/>
    </row>
    <row r="84" spans="2:6" x14ac:dyDescent="0.2">
      <c r="B84" s="12"/>
      <c r="F84" s="12"/>
    </row>
    <row r="85" spans="2:6" x14ac:dyDescent="0.2">
      <c r="B85" s="12"/>
      <c r="F85" s="12"/>
    </row>
    <row r="86" spans="2:6" x14ac:dyDescent="0.2">
      <c r="B86" s="12"/>
      <c r="F86" s="12"/>
    </row>
    <row r="87" spans="2:6" x14ac:dyDescent="0.2">
      <c r="B87" s="12"/>
      <c r="F87" s="12"/>
    </row>
    <row r="88" spans="2:6" x14ac:dyDescent="0.2">
      <c r="B88" s="12"/>
      <c r="F88" s="12"/>
    </row>
    <row r="89" spans="2:6" x14ac:dyDescent="0.2">
      <c r="B89" s="12"/>
      <c r="F89" s="12"/>
    </row>
    <row r="90" spans="2:6" x14ac:dyDescent="0.2">
      <c r="B90" s="12"/>
      <c r="F90" s="12"/>
    </row>
    <row r="91" spans="2:6" x14ac:dyDescent="0.2">
      <c r="B91" s="12"/>
      <c r="F91" s="12"/>
    </row>
    <row r="92" spans="2:6" x14ac:dyDescent="0.2">
      <c r="B92" s="12"/>
      <c r="F92" s="12"/>
    </row>
    <row r="93" spans="2:6" x14ac:dyDescent="0.2">
      <c r="B93" s="12"/>
      <c r="F93" s="12"/>
    </row>
    <row r="94" spans="2:6" x14ac:dyDescent="0.2">
      <c r="B94" s="12"/>
      <c r="F94" s="12"/>
    </row>
    <row r="95" spans="2:6" x14ac:dyDescent="0.2">
      <c r="B95" s="12"/>
      <c r="F95" s="12"/>
    </row>
    <row r="96" spans="2:6" x14ac:dyDescent="0.2">
      <c r="B96" s="12"/>
      <c r="F96" s="12"/>
    </row>
    <row r="97" spans="2:6" x14ac:dyDescent="0.2">
      <c r="B97" s="12"/>
      <c r="F97" s="12"/>
    </row>
    <row r="98" spans="2:6" x14ac:dyDescent="0.2">
      <c r="B98" s="12"/>
      <c r="F98" s="12"/>
    </row>
    <row r="99" spans="2:6" x14ac:dyDescent="0.2">
      <c r="B99" s="12"/>
      <c r="F99" s="12"/>
    </row>
    <row r="100" spans="2:6" x14ac:dyDescent="0.2">
      <c r="B100" s="12"/>
      <c r="F100" s="12"/>
    </row>
    <row r="101" spans="2:6" x14ac:dyDescent="0.2">
      <c r="B101" s="12"/>
      <c r="F101" s="12"/>
    </row>
    <row r="102" spans="2:6" x14ac:dyDescent="0.2">
      <c r="B102" s="12"/>
      <c r="F102" s="12"/>
    </row>
    <row r="103" spans="2:6" x14ac:dyDescent="0.2">
      <c r="B103" s="12"/>
      <c r="F103" s="12"/>
    </row>
    <row r="104" spans="2:6" x14ac:dyDescent="0.2">
      <c r="B104" s="12"/>
      <c r="F104" s="12"/>
    </row>
    <row r="105" spans="2:6" x14ac:dyDescent="0.2">
      <c r="B105" s="12"/>
      <c r="F105" s="12"/>
    </row>
    <row r="106" spans="2:6" x14ac:dyDescent="0.2">
      <c r="B106" s="12"/>
      <c r="F106" s="12"/>
    </row>
    <row r="107" spans="2:6" x14ac:dyDescent="0.2">
      <c r="B107" s="12"/>
      <c r="F107" s="12"/>
    </row>
    <row r="108" spans="2:6" x14ac:dyDescent="0.2">
      <c r="B108" s="12"/>
      <c r="F108" s="12"/>
    </row>
    <row r="109" spans="2:6" x14ac:dyDescent="0.2">
      <c r="B109" s="12"/>
      <c r="F109" s="12"/>
    </row>
    <row r="110" spans="2:6" x14ac:dyDescent="0.2">
      <c r="B110" s="12"/>
      <c r="F110" s="12"/>
    </row>
    <row r="111" spans="2:6" x14ac:dyDescent="0.2">
      <c r="B111" s="12"/>
      <c r="F111" s="12"/>
    </row>
    <row r="112" spans="2:6" x14ac:dyDescent="0.2">
      <c r="B112" s="12"/>
      <c r="F112" s="12"/>
    </row>
    <row r="113" spans="2:6" x14ac:dyDescent="0.2">
      <c r="B113" s="12"/>
      <c r="F113" s="12"/>
    </row>
    <row r="114" spans="2:6" x14ac:dyDescent="0.2">
      <c r="B114" s="12"/>
      <c r="F114" s="12"/>
    </row>
    <row r="115" spans="2:6" x14ac:dyDescent="0.2">
      <c r="B115" s="12"/>
      <c r="F115" s="12"/>
    </row>
    <row r="116" spans="2:6" x14ac:dyDescent="0.2">
      <c r="B116" s="12"/>
      <c r="F116" s="12"/>
    </row>
    <row r="117" spans="2:6" x14ac:dyDescent="0.2">
      <c r="B117" s="12"/>
      <c r="F117" s="12"/>
    </row>
    <row r="118" spans="2:6" x14ac:dyDescent="0.2">
      <c r="B118" s="12"/>
      <c r="F118" s="12"/>
    </row>
    <row r="119" spans="2:6" x14ac:dyDescent="0.2">
      <c r="B119" s="12"/>
      <c r="F119" s="12"/>
    </row>
    <row r="120" spans="2:6" x14ac:dyDescent="0.2">
      <c r="B120" s="12"/>
      <c r="F120" s="12"/>
    </row>
    <row r="121" spans="2:6" x14ac:dyDescent="0.2">
      <c r="B121" s="12"/>
      <c r="F121" s="12"/>
    </row>
    <row r="122" spans="2:6" x14ac:dyDescent="0.2">
      <c r="B122" s="12"/>
      <c r="F122" s="12"/>
    </row>
    <row r="123" spans="2:6" x14ac:dyDescent="0.2">
      <c r="B123" s="12"/>
      <c r="F123" s="12"/>
    </row>
    <row r="124" spans="2:6" x14ac:dyDescent="0.2">
      <c r="B124" s="12"/>
      <c r="F124" s="12"/>
    </row>
    <row r="125" spans="2:6" x14ac:dyDescent="0.2">
      <c r="B125" s="12"/>
      <c r="F125" s="12"/>
    </row>
    <row r="126" spans="2:6" x14ac:dyDescent="0.2">
      <c r="B126" s="12"/>
      <c r="F126" s="12"/>
    </row>
    <row r="127" spans="2:6" x14ac:dyDescent="0.2">
      <c r="B127" s="12"/>
      <c r="F127" s="12"/>
    </row>
    <row r="128" spans="2:6" x14ac:dyDescent="0.2">
      <c r="B128" s="12"/>
      <c r="F128" s="12"/>
    </row>
    <row r="129" spans="2:6" x14ac:dyDescent="0.2">
      <c r="B129" s="12"/>
      <c r="F129" s="12"/>
    </row>
    <row r="130" spans="2:6" x14ac:dyDescent="0.2">
      <c r="B130" s="12"/>
      <c r="F130" s="12"/>
    </row>
    <row r="131" spans="2:6" x14ac:dyDescent="0.2">
      <c r="B131" s="12"/>
      <c r="F131" s="12"/>
    </row>
    <row r="132" spans="2:6" x14ac:dyDescent="0.2">
      <c r="B132" s="12"/>
      <c r="F132" s="12"/>
    </row>
    <row r="133" spans="2:6" x14ac:dyDescent="0.2">
      <c r="B133" s="12"/>
      <c r="F133" s="12"/>
    </row>
    <row r="134" spans="2:6" x14ac:dyDescent="0.2">
      <c r="B134" s="12"/>
      <c r="F134" s="12"/>
    </row>
    <row r="135" spans="2:6" x14ac:dyDescent="0.2">
      <c r="B135" s="12"/>
      <c r="F135" s="12"/>
    </row>
    <row r="136" spans="2:6" x14ac:dyDescent="0.2">
      <c r="B136" s="12"/>
      <c r="F136" s="12"/>
    </row>
    <row r="137" spans="2:6" x14ac:dyDescent="0.2">
      <c r="B137" s="12"/>
      <c r="F137" s="12"/>
    </row>
    <row r="138" spans="2:6" x14ac:dyDescent="0.2">
      <c r="B138" s="12"/>
      <c r="F138" s="12"/>
    </row>
    <row r="139" spans="2:6" x14ac:dyDescent="0.2">
      <c r="B139" s="12"/>
      <c r="F139" s="12"/>
    </row>
    <row r="140" spans="2:6" x14ac:dyDescent="0.2">
      <c r="B140" s="12"/>
      <c r="F140" s="12"/>
    </row>
    <row r="141" spans="2:6" x14ac:dyDescent="0.2">
      <c r="B141" s="12"/>
      <c r="F141" s="12"/>
    </row>
    <row r="142" spans="2:6" x14ac:dyDescent="0.2">
      <c r="B142" s="12"/>
      <c r="F142" s="12"/>
    </row>
    <row r="143" spans="2:6" x14ac:dyDescent="0.2">
      <c r="B143" s="12"/>
      <c r="F143" s="12"/>
    </row>
    <row r="144" spans="2:6" x14ac:dyDescent="0.2">
      <c r="B144" s="12"/>
      <c r="F144" s="12"/>
    </row>
    <row r="145" spans="2:6" x14ac:dyDescent="0.2">
      <c r="B145" s="12"/>
      <c r="F145" s="12"/>
    </row>
    <row r="146" spans="2:6" x14ac:dyDescent="0.2">
      <c r="B146" s="12"/>
      <c r="F146" s="12"/>
    </row>
    <row r="147" spans="2:6" x14ac:dyDescent="0.2">
      <c r="B147" s="12"/>
      <c r="F147" s="12"/>
    </row>
    <row r="148" spans="2:6" x14ac:dyDescent="0.2">
      <c r="B148" s="12"/>
      <c r="F148" s="12"/>
    </row>
    <row r="149" spans="2:6" x14ac:dyDescent="0.2">
      <c r="B149" s="12"/>
      <c r="F149" s="12"/>
    </row>
    <row r="150" spans="2:6" x14ac:dyDescent="0.2">
      <c r="B150" s="12"/>
      <c r="F150" s="12"/>
    </row>
    <row r="151" spans="2:6" x14ac:dyDescent="0.2">
      <c r="B151" s="12"/>
      <c r="F151" s="12"/>
    </row>
    <row r="152" spans="2:6" x14ac:dyDescent="0.2">
      <c r="B152" s="12"/>
      <c r="F152" s="12"/>
    </row>
    <row r="153" spans="2:6" x14ac:dyDescent="0.2">
      <c r="B153" s="12"/>
      <c r="F153" s="12"/>
    </row>
    <row r="154" spans="2:6" x14ac:dyDescent="0.2">
      <c r="B154" s="12"/>
      <c r="F154" s="12"/>
    </row>
    <row r="155" spans="2:6" x14ac:dyDescent="0.2">
      <c r="B155" s="12"/>
      <c r="F155" s="12"/>
    </row>
    <row r="156" spans="2:6" x14ac:dyDescent="0.2">
      <c r="B156" s="12"/>
      <c r="F156" s="12"/>
    </row>
    <row r="157" spans="2:6" x14ac:dyDescent="0.2">
      <c r="B157" s="12"/>
      <c r="F157" s="12"/>
    </row>
    <row r="158" spans="2:6" x14ac:dyDescent="0.2">
      <c r="B158" s="12"/>
      <c r="F158" s="12"/>
    </row>
    <row r="159" spans="2:6" x14ac:dyDescent="0.2">
      <c r="B159" s="12"/>
      <c r="F159" s="12"/>
    </row>
    <row r="160" spans="2:6" x14ac:dyDescent="0.2">
      <c r="B160" s="12"/>
      <c r="F160" s="12"/>
    </row>
    <row r="161" spans="2:6" x14ac:dyDescent="0.2">
      <c r="B161" s="12"/>
      <c r="F161" s="12"/>
    </row>
    <row r="162" spans="2:6" x14ac:dyDescent="0.2">
      <c r="B162" s="12"/>
      <c r="F162" s="12"/>
    </row>
    <row r="163" spans="2:6" x14ac:dyDescent="0.2">
      <c r="B163" s="12"/>
      <c r="F163" s="12"/>
    </row>
    <row r="164" spans="2:6" x14ac:dyDescent="0.2">
      <c r="B164" s="12"/>
      <c r="F164" s="12"/>
    </row>
    <row r="165" spans="2:6" x14ac:dyDescent="0.2">
      <c r="B165" s="12"/>
      <c r="F165" s="12"/>
    </row>
    <row r="166" spans="2:6" x14ac:dyDescent="0.2">
      <c r="B166" s="12"/>
      <c r="F166" s="12"/>
    </row>
    <row r="167" spans="2:6" x14ac:dyDescent="0.2">
      <c r="B167" s="12"/>
      <c r="F167" s="12"/>
    </row>
    <row r="168" spans="2:6" x14ac:dyDescent="0.2">
      <c r="B168" s="12"/>
      <c r="F168" s="12"/>
    </row>
    <row r="169" spans="2:6" x14ac:dyDescent="0.2">
      <c r="B169" s="12"/>
      <c r="F169" s="12"/>
    </row>
    <row r="170" spans="2:6" x14ac:dyDescent="0.2">
      <c r="B170" s="12"/>
      <c r="F170" s="12"/>
    </row>
    <row r="171" spans="2:6" x14ac:dyDescent="0.2">
      <c r="B171" s="12"/>
      <c r="F171" s="12"/>
    </row>
    <row r="172" spans="2:6" x14ac:dyDescent="0.2">
      <c r="B172" s="12"/>
      <c r="F172" s="12"/>
    </row>
    <row r="173" spans="2:6" x14ac:dyDescent="0.2">
      <c r="B173" s="12"/>
      <c r="F173" s="12"/>
    </row>
    <row r="174" spans="2:6" x14ac:dyDescent="0.2">
      <c r="B174" s="12"/>
      <c r="F174" s="12"/>
    </row>
    <row r="175" spans="2:6" x14ac:dyDescent="0.2">
      <c r="B175" s="12"/>
      <c r="F175" s="12"/>
    </row>
    <row r="176" spans="2:6" x14ac:dyDescent="0.2">
      <c r="B176" s="12"/>
      <c r="F176" s="12"/>
    </row>
    <row r="177" spans="2:6" x14ac:dyDescent="0.2">
      <c r="B177" s="12"/>
      <c r="F177" s="12"/>
    </row>
    <row r="178" spans="2:6" x14ac:dyDescent="0.2">
      <c r="B178" s="12"/>
      <c r="F178" s="12"/>
    </row>
    <row r="179" spans="2:6" x14ac:dyDescent="0.2">
      <c r="B179" s="12"/>
      <c r="F179" s="12"/>
    </row>
    <row r="180" spans="2:6" x14ac:dyDescent="0.2">
      <c r="B180" s="12"/>
      <c r="F180" s="12"/>
    </row>
    <row r="181" spans="2:6" x14ac:dyDescent="0.2">
      <c r="B181" s="12"/>
      <c r="F181" s="12"/>
    </row>
    <row r="182" spans="2:6" x14ac:dyDescent="0.2">
      <c r="B182" s="12"/>
      <c r="F182" s="12"/>
    </row>
    <row r="183" spans="2:6" x14ac:dyDescent="0.2">
      <c r="B183" s="12"/>
      <c r="F183" s="12"/>
    </row>
    <row r="184" spans="2:6" x14ac:dyDescent="0.2">
      <c r="B184" s="12"/>
      <c r="F184" s="12"/>
    </row>
    <row r="185" spans="2:6" x14ac:dyDescent="0.2">
      <c r="B185" s="12"/>
      <c r="F185" s="12"/>
    </row>
    <row r="186" spans="2:6" x14ac:dyDescent="0.2">
      <c r="B186" s="12"/>
      <c r="F186" s="12"/>
    </row>
    <row r="187" spans="2:6" x14ac:dyDescent="0.2">
      <c r="B187" s="12"/>
      <c r="F187" s="12"/>
    </row>
    <row r="188" spans="2:6" x14ac:dyDescent="0.2">
      <c r="B188" s="12"/>
      <c r="F188" s="12"/>
    </row>
    <row r="189" spans="2:6" x14ac:dyDescent="0.2">
      <c r="B189" s="12"/>
      <c r="F189" s="12"/>
    </row>
    <row r="190" spans="2:6" x14ac:dyDescent="0.2">
      <c r="B190" s="12"/>
      <c r="F190" s="12"/>
    </row>
    <row r="191" spans="2:6" x14ac:dyDescent="0.2">
      <c r="B191" s="12"/>
      <c r="F191" s="12"/>
    </row>
    <row r="192" spans="2:6" x14ac:dyDescent="0.2">
      <c r="B192" s="12"/>
      <c r="F192" s="12"/>
    </row>
    <row r="193" spans="2:6" x14ac:dyDescent="0.2">
      <c r="B193" s="12"/>
      <c r="F193" s="12"/>
    </row>
    <row r="194" spans="2:6" x14ac:dyDescent="0.2">
      <c r="B194" s="12"/>
      <c r="F194" s="12"/>
    </row>
    <row r="195" spans="2:6" x14ac:dyDescent="0.2">
      <c r="B195" s="12"/>
      <c r="F195" s="12"/>
    </row>
    <row r="196" spans="2:6" x14ac:dyDescent="0.2">
      <c r="B196" s="12"/>
      <c r="F196" s="12"/>
    </row>
    <row r="197" spans="2:6" x14ac:dyDescent="0.2">
      <c r="B197" s="12"/>
      <c r="F197" s="12"/>
    </row>
    <row r="198" spans="2:6" x14ac:dyDescent="0.2">
      <c r="B198" s="12"/>
      <c r="F198" s="12"/>
    </row>
    <row r="199" spans="2:6" x14ac:dyDescent="0.2">
      <c r="B199" s="12"/>
      <c r="F199" s="12"/>
    </row>
    <row r="200" spans="2:6" x14ac:dyDescent="0.2">
      <c r="B200" s="12"/>
      <c r="F200" s="12"/>
    </row>
    <row r="201" spans="2:6" x14ac:dyDescent="0.2">
      <c r="B201" s="12"/>
      <c r="F201" s="12"/>
    </row>
    <row r="202" spans="2:6" x14ac:dyDescent="0.2">
      <c r="B202" s="12"/>
      <c r="F202" s="12"/>
    </row>
    <row r="203" spans="2:6" x14ac:dyDescent="0.2">
      <c r="B203" s="12"/>
      <c r="F203" s="12"/>
    </row>
    <row r="204" spans="2:6" x14ac:dyDescent="0.2">
      <c r="B204" s="12"/>
      <c r="F204" s="12"/>
    </row>
    <row r="205" spans="2:6" x14ac:dyDescent="0.2">
      <c r="B205" s="12"/>
      <c r="F205" s="12"/>
    </row>
    <row r="206" spans="2:6" x14ac:dyDescent="0.2">
      <c r="B206" s="12"/>
      <c r="F206" s="12"/>
    </row>
    <row r="207" spans="2:6" x14ac:dyDescent="0.2">
      <c r="B207" s="12"/>
      <c r="F207" s="12"/>
    </row>
    <row r="208" spans="2:6" x14ac:dyDescent="0.2">
      <c r="B208" s="12"/>
      <c r="F208" s="12"/>
    </row>
    <row r="209" spans="2:6" x14ac:dyDescent="0.2">
      <c r="B209" s="12"/>
      <c r="F209" s="12"/>
    </row>
    <row r="210" spans="2:6" x14ac:dyDescent="0.2">
      <c r="B210" s="12"/>
      <c r="F210" s="12"/>
    </row>
    <row r="211" spans="2:6" x14ac:dyDescent="0.2">
      <c r="B211" s="12"/>
      <c r="F211" s="12"/>
    </row>
    <row r="212" spans="2:6" x14ac:dyDescent="0.2">
      <c r="B212" s="12"/>
      <c r="F212" s="12"/>
    </row>
    <row r="213" spans="2:6" x14ac:dyDescent="0.2">
      <c r="B213" s="12"/>
      <c r="F213" s="12"/>
    </row>
    <row r="214" spans="2:6" x14ac:dyDescent="0.2">
      <c r="B214" s="12"/>
      <c r="F214" s="12"/>
    </row>
    <row r="215" spans="2:6" x14ac:dyDescent="0.2">
      <c r="B215" s="12"/>
      <c r="F215" s="12"/>
    </row>
    <row r="216" spans="2:6" x14ac:dyDescent="0.2">
      <c r="B216" s="12"/>
      <c r="F216" s="12"/>
    </row>
    <row r="217" spans="2:6" x14ac:dyDescent="0.2">
      <c r="B217" s="12"/>
      <c r="F217" s="12"/>
    </row>
    <row r="218" spans="2:6" x14ac:dyDescent="0.2">
      <c r="B218" s="12"/>
      <c r="F218" s="12"/>
    </row>
    <row r="219" spans="2:6" x14ac:dyDescent="0.2">
      <c r="B219" s="12"/>
      <c r="F219" s="12"/>
    </row>
    <row r="220" spans="2:6" x14ac:dyDescent="0.2">
      <c r="B220" s="12"/>
      <c r="F220" s="12"/>
    </row>
    <row r="221" spans="2:6" x14ac:dyDescent="0.2">
      <c r="B221" s="12"/>
      <c r="F221" s="12"/>
    </row>
    <row r="222" spans="2:6" x14ac:dyDescent="0.2">
      <c r="B222" s="12"/>
      <c r="F222" s="12"/>
    </row>
    <row r="223" spans="2:6" x14ac:dyDescent="0.2">
      <c r="B223" s="12"/>
      <c r="F223" s="12"/>
    </row>
    <row r="224" spans="2:6" x14ac:dyDescent="0.2">
      <c r="B224" s="12"/>
      <c r="F224" s="12"/>
    </row>
    <row r="225" spans="2:6" x14ac:dyDescent="0.2">
      <c r="B225" s="12"/>
      <c r="F225" s="12"/>
    </row>
    <row r="226" spans="2:6" x14ac:dyDescent="0.2">
      <c r="B226" s="12"/>
      <c r="F226" s="12"/>
    </row>
    <row r="227" spans="2:6" x14ac:dyDescent="0.2">
      <c r="B227" s="12"/>
      <c r="F227" s="12"/>
    </row>
    <row r="228" spans="2:6" x14ac:dyDescent="0.2">
      <c r="B228" s="12"/>
      <c r="F228" s="12"/>
    </row>
    <row r="229" spans="2:6" x14ac:dyDescent="0.2">
      <c r="B229" s="12"/>
      <c r="F229" s="12"/>
    </row>
    <row r="230" spans="2:6" x14ac:dyDescent="0.2">
      <c r="B230" s="12"/>
      <c r="F230" s="12"/>
    </row>
    <row r="231" spans="2:6" x14ac:dyDescent="0.2">
      <c r="B231" s="12"/>
      <c r="F231" s="12"/>
    </row>
    <row r="232" spans="2:6" x14ac:dyDescent="0.2">
      <c r="B232" s="12"/>
      <c r="F232" s="12"/>
    </row>
    <row r="233" spans="2:6" x14ac:dyDescent="0.2">
      <c r="B233" s="12"/>
      <c r="F233" s="12"/>
    </row>
    <row r="234" spans="2:6" x14ac:dyDescent="0.2">
      <c r="B234" s="12"/>
      <c r="F234" s="12"/>
    </row>
    <row r="235" spans="2:6" x14ac:dyDescent="0.2">
      <c r="B235" s="12"/>
      <c r="F235" s="12"/>
    </row>
    <row r="236" spans="2:6" x14ac:dyDescent="0.2">
      <c r="B236" s="12"/>
      <c r="F236" s="12"/>
    </row>
    <row r="237" spans="2:6" x14ac:dyDescent="0.2">
      <c r="B237" s="12"/>
      <c r="F237" s="12"/>
    </row>
    <row r="238" spans="2:6" x14ac:dyDescent="0.2">
      <c r="B238" s="12"/>
      <c r="F238" s="12"/>
    </row>
    <row r="239" spans="2:6" x14ac:dyDescent="0.2">
      <c r="B239" s="12"/>
      <c r="F239" s="12"/>
    </row>
    <row r="240" spans="2:6" x14ac:dyDescent="0.2">
      <c r="B240" s="12"/>
      <c r="F240" s="12"/>
    </row>
    <row r="241" spans="2:6" x14ac:dyDescent="0.2">
      <c r="B241" s="12"/>
      <c r="F241" s="12"/>
    </row>
    <row r="242" spans="2:6" x14ac:dyDescent="0.2">
      <c r="B242" s="12"/>
      <c r="F242" s="12"/>
    </row>
    <row r="243" spans="2:6" x14ac:dyDescent="0.2">
      <c r="B243" s="12"/>
      <c r="F243" s="12"/>
    </row>
    <row r="244" spans="2:6" x14ac:dyDescent="0.2">
      <c r="B244" s="12"/>
      <c r="F244" s="12"/>
    </row>
    <row r="245" spans="2:6" x14ac:dyDescent="0.2">
      <c r="B245" s="12"/>
      <c r="F245" s="12"/>
    </row>
    <row r="246" spans="2:6" x14ac:dyDescent="0.2">
      <c r="B246" s="12"/>
      <c r="F246" s="12"/>
    </row>
    <row r="247" spans="2:6" x14ac:dyDescent="0.2">
      <c r="B247" s="12"/>
      <c r="F247" s="12"/>
    </row>
    <row r="248" spans="2:6" x14ac:dyDescent="0.2">
      <c r="B248" s="12"/>
      <c r="F248" s="12"/>
    </row>
    <row r="249" spans="2:6" x14ac:dyDescent="0.2">
      <c r="B249" s="12"/>
      <c r="F249" s="12"/>
    </row>
    <row r="250" spans="2:6" x14ac:dyDescent="0.2">
      <c r="B250" s="12"/>
      <c r="F250" s="12"/>
    </row>
    <row r="251" spans="2:6" x14ac:dyDescent="0.2">
      <c r="B251" s="12"/>
      <c r="F251" s="12"/>
    </row>
    <row r="252" spans="2:6" x14ac:dyDescent="0.2">
      <c r="B252" s="12"/>
      <c r="F252" s="12"/>
    </row>
    <row r="253" spans="2:6" x14ac:dyDescent="0.2">
      <c r="B253" s="12"/>
      <c r="F253" s="12"/>
    </row>
    <row r="254" spans="2:6" x14ac:dyDescent="0.2">
      <c r="B254" s="12"/>
      <c r="F254" s="12"/>
    </row>
    <row r="255" spans="2:6" x14ac:dyDescent="0.2">
      <c r="B255" s="12"/>
      <c r="F255" s="12"/>
    </row>
    <row r="256" spans="2:6" x14ac:dyDescent="0.2">
      <c r="B256" s="12"/>
      <c r="F256" s="12"/>
    </row>
    <row r="257" spans="2:6" x14ac:dyDescent="0.2">
      <c r="B257" s="12"/>
      <c r="F257" s="12"/>
    </row>
    <row r="258" spans="2:6" x14ac:dyDescent="0.2">
      <c r="B258" s="12"/>
      <c r="F258" s="12"/>
    </row>
    <row r="259" spans="2:6" x14ac:dyDescent="0.2">
      <c r="B259" s="12"/>
      <c r="F259" s="12"/>
    </row>
    <row r="260" spans="2:6" x14ac:dyDescent="0.2">
      <c r="B260" s="12"/>
      <c r="F260" s="12"/>
    </row>
    <row r="261" spans="2:6" x14ac:dyDescent="0.2">
      <c r="B261" s="12"/>
      <c r="F261" s="12"/>
    </row>
    <row r="262" spans="2:6" x14ac:dyDescent="0.2">
      <c r="B262" s="12"/>
      <c r="F262" s="12"/>
    </row>
    <row r="263" spans="2:6" x14ac:dyDescent="0.2">
      <c r="B263" s="12"/>
      <c r="F263" s="12"/>
    </row>
    <row r="264" spans="2:6" x14ac:dyDescent="0.2">
      <c r="B264" s="12"/>
      <c r="F264" s="12"/>
    </row>
    <row r="265" spans="2:6" x14ac:dyDescent="0.2">
      <c r="B265" s="12"/>
      <c r="F265" s="12"/>
    </row>
    <row r="266" spans="2:6" x14ac:dyDescent="0.2">
      <c r="B266" s="12"/>
      <c r="F266" s="12"/>
    </row>
    <row r="267" spans="2:6" x14ac:dyDescent="0.2">
      <c r="B267" s="12"/>
      <c r="F267" s="12"/>
    </row>
    <row r="268" spans="2:6" x14ac:dyDescent="0.2">
      <c r="B268" s="12"/>
      <c r="F268" s="12"/>
    </row>
    <row r="269" spans="2:6" x14ac:dyDescent="0.2">
      <c r="B269" s="12"/>
      <c r="F269" s="12"/>
    </row>
    <row r="270" spans="2:6" x14ac:dyDescent="0.2">
      <c r="B270" s="12"/>
      <c r="F270" s="12"/>
    </row>
    <row r="271" spans="2:6" x14ac:dyDescent="0.2">
      <c r="B271" s="12"/>
      <c r="F271" s="12"/>
    </row>
    <row r="272" spans="2:6" x14ac:dyDescent="0.2">
      <c r="B272" s="12"/>
      <c r="F272" s="12"/>
    </row>
    <row r="273" spans="2:6" x14ac:dyDescent="0.2">
      <c r="B273" s="12"/>
      <c r="F273" s="12"/>
    </row>
    <row r="274" spans="2:6" x14ac:dyDescent="0.2">
      <c r="B274" s="12"/>
      <c r="F274" s="12"/>
    </row>
    <row r="275" spans="2:6" x14ac:dyDescent="0.2">
      <c r="B275" s="12"/>
      <c r="F275" s="12"/>
    </row>
    <row r="276" spans="2:6" x14ac:dyDescent="0.2">
      <c r="B276" s="12"/>
      <c r="F276" s="12"/>
    </row>
    <row r="277" spans="2:6" x14ac:dyDescent="0.2">
      <c r="B277" s="12"/>
      <c r="F277" s="12"/>
    </row>
    <row r="278" spans="2:6" x14ac:dyDescent="0.2">
      <c r="B278" s="12"/>
      <c r="F278" s="12"/>
    </row>
    <row r="279" spans="2:6" x14ac:dyDescent="0.2">
      <c r="B279" s="12"/>
      <c r="F279" s="12"/>
    </row>
    <row r="280" spans="2:6" x14ac:dyDescent="0.2">
      <c r="B280" s="12"/>
      <c r="F280" s="12"/>
    </row>
    <row r="281" spans="2:6" x14ac:dyDescent="0.2">
      <c r="B281" s="12"/>
      <c r="F281" s="12"/>
    </row>
    <row r="282" spans="2:6" x14ac:dyDescent="0.2">
      <c r="B282" s="12"/>
      <c r="F282" s="12"/>
    </row>
    <row r="283" spans="2:6" x14ac:dyDescent="0.2">
      <c r="B283" s="12"/>
      <c r="F283" s="12"/>
    </row>
    <row r="284" spans="2:6" x14ac:dyDescent="0.2">
      <c r="B284" s="12"/>
      <c r="F284" s="12"/>
    </row>
    <row r="285" spans="2:6" x14ac:dyDescent="0.2">
      <c r="B285" s="12"/>
      <c r="F285" s="12"/>
    </row>
    <row r="286" spans="2:6" x14ac:dyDescent="0.2">
      <c r="B286" s="12"/>
      <c r="F286" s="12"/>
    </row>
    <row r="287" spans="2:6" x14ac:dyDescent="0.2">
      <c r="B287" s="12"/>
      <c r="F287" s="12"/>
    </row>
    <row r="288" spans="2:6" x14ac:dyDescent="0.2">
      <c r="B288" s="12"/>
      <c r="F288" s="12"/>
    </row>
    <row r="289" spans="2:6" x14ac:dyDescent="0.2">
      <c r="B289" s="12"/>
      <c r="F289" s="12"/>
    </row>
    <row r="290" spans="2:6" x14ac:dyDescent="0.2">
      <c r="B290" s="12"/>
      <c r="F290" s="12"/>
    </row>
    <row r="291" spans="2:6" x14ac:dyDescent="0.2">
      <c r="B291" s="12"/>
      <c r="F291" s="12"/>
    </row>
    <row r="292" spans="2:6" x14ac:dyDescent="0.2">
      <c r="B292" s="12"/>
      <c r="F292" s="12"/>
    </row>
    <row r="293" spans="2:6" x14ac:dyDescent="0.2">
      <c r="B293" s="12"/>
      <c r="F293" s="12"/>
    </row>
    <row r="294" spans="2:6" x14ac:dyDescent="0.2">
      <c r="B294" s="12"/>
      <c r="F294" s="12"/>
    </row>
    <row r="295" spans="2:6" x14ac:dyDescent="0.2">
      <c r="B295" s="12"/>
      <c r="F295" s="12"/>
    </row>
    <row r="296" spans="2:6" x14ac:dyDescent="0.2">
      <c r="B296" s="12"/>
      <c r="F296" s="12"/>
    </row>
    <row r="297" spans="2:6" x14ac:dyDescent="0.2">
      <c r="B297" s="12"/>
      <c r="F297" s="12"/>
    </row>
    <row r="298" spans="2:6" x14ac:dyDescent="0.2">
      <c r="B298" s="12"/>
      <c r="F298" s="12"/>
    </row>
    <row r="299" spans="2:6" x14ac:dyDescent="0.2">
      <c r="B299" s="12"/>
      <c r="F299" s="12"/>
    </row>
    <row r="300" spans="2:6" x14ac:dyDescent="0.2">
      <c r="B300" s="12"/>
      <c r="F300" s="12"/>
    </row>
    <row r="301" spans="2:6" x14ac:dyDescent="0.2">
      <c r="B301" s="12"/>
      <c r="F301" s="12"/>
    </row>
    <row r="302" spans="2:6" x14ac:dyDescent="0.2">
      <c r="B302" s="12"/>
      <c r="F302" s="12"/>
    </row>
    <row r="303" spans="2:6" x14ac:dyDescent="0.2">
      <c r="B303" s="12"/>
      <c r="F303" s="12"/>
    </row>
    <row r="304" spans="2:6" x14ac:dyDescent="0.2">
      <c r="B304" s="12"/>
      <c r="F304" s="12"/>
    </row>
    <row r="305" spans="2:6" x14ac:dyDescent="0.2">
      <c r="B305" s="12"/>
      <c r="F305" s="12"/>
    </row>
    <row r="306" spans="2:6" x14ac:dyDescent="0.2">
      <c r="B306" s="12"/>
      <c r="F306" s="12"/>
    </row>
    <row r="307" spans="2:6" x14ac:dyDescent="0.2">
      <c r="B307" s="12"/>
      <c r="F307" s="12"/>
    </row>
    <row r="308" spans="2:6" x14ac:dyDescent="0.2">
      <c r="B308" s="12"/>
      <c r="F308" s="12"/>
    </row>
    <row r="309" spans="2:6" x14ac:dyDescent="0.2">
      <c r="B309" s="12"/>
      <c r="F309" s="12"/>
    </row>
    <row r="310" spans="2:6" x14ac:dyDescent="0.2">
      <c r="B310" s="12"/>
      <c r="F310" s="12"/>
    </row>
    <row r="311" spans="2:6" x14ac:dyDescent="0.2">
      <c r="B311" s="12"/>
      <c r="F311" s="12"/>
    </row>
    <row r="312" spans="2:6" x14ac:dyDescent="0.2">
      <c r="B312" s="12"/>
      <c r="F312" s="12"/>
    </row>
    <row r="313" spans="2:6" x14ac:dyDescent="0.2">
      <c r="B313" s="12"/>
      <c r="F313" s="12"/>
    </row>
    <row r="314" spans="2:6" x14ac:dyDescent="0.2">
      <c r="B314" s="12"/>
      <c r="F314" s="12"/>
    </row>
    <row r="315" spans="2:6" x14ac:dyDescent="0.2">
      <c r="B315" s="12"/>
      <c r="F315" s="12"/>
    </row>
    <row r="316" spans="2:6" x14ac:dyDescent="0.2">
      <c r="B316" s="12"/>
      <c r="F316" s="12"/>
    </row>
    <row r="317" spans="2:6" x14ac:dyDescent="0.2">
      <c r="B317" s="12"/>
      <c r="F317" s="12"/>
    </row>
    <row r="318" spans="2:6" x14ac:dyDescent="0.2">
      <c r="B318" s="12"/>
      <c r="F318" s="12"/>
    </row>
    <row r="319" spans="2:6" x14ac:dyDescent="0.2">
      <c r="B319" s="12"/>
      <c r="F319" s="12"/>
    </row>
    <row r="320" spans="2:6" x14ac:dyDescent="0.2">
      <c r="B320" s="12"/>
      <c r="F320" s="12"/>
    </row>
    <row r="321" spans="2:6" x14ac:dyDescent="0.2">
      <c r="B321" s="12"/>
      <c r="F321" s="12"/>
    </row>
    <row r="322" spans="2:6" x14ac:dyDescent="0.2">
      <c r="B322" s="12"/>
      <c r="F322" s="12"/>
    </row>
    <row r="323" spans="2:6" x14ac:dyDescent="0.2">
      <c r="B323" s="12"/>
      <c r="F323" s="12"/>
    </row>
    <row r="324" spans="2:6" x14ac:dyDescent="0.2">
      <c r="B324" s="12"/>
      <c r="F324" s="12"/>
    </row>
    <row r="325" spans="2:6" x14ac:dyDescent="0.2">
      <c r="B325" s="12"/>
      <c r="F325" s="12"/>
    </row>
    <row r="326" spans="2:6" x14ac:dyDescent="0.2">
      <c r="B326" s="12"/>
      <c r="F326" s="12"/>
    </row>
    <row r="327" spans="2:6" x14ac:dyDescent="0.2">
      <c r="B327" s="12"/>
      <c r="F327" s="12"/>
    </row>
    <row r="328" spans="2:6" x14ac:dyDescent="0.2">
      <c r="B328" s="12"/>
      <c r="F328" s="12"/>
    </row>
    <row r="329" spans="2:6" x14ac:dyDescent="0.2">
      <c r="B329" s="12"/>
      <c r="F329" s="12"/>
    </row>
    <row r="330" spans="2:6" x14ac:dyDescent="0.2">
      <c r="B330" s="12"/>
      <c r="F330" s="12"/>
    </row>
    <row r="331" spans="2:6" x14ac:dyDescent="0.2">
      <c r="B331" s="12"/>
      <c r="F331" s="12"/>
    </row>
    <row r="332" spans="2:6" x14ac:dyDescent="0.2">
      <c r="B332" s="12"/>
      <c r="F332" s="12"/>
    </row>
    <row r="333" spans="2:6" x14ac:dyDescent="0.2">
      <c r="B333" s="12"/>
      <c r="F333" s="12"/>
    </row>
    <row r="334" spans="2:6" x14ac:dyDescent="0.2">
      <c r="B334" s="12"/>
      <c r="F334" s="12"/>
    </row>
    <row r="335" spans="2:6" x14ac:dyDescent="0.2">
      <c r="B335" s="12"/>
      <c r="F335" s="12"/>
    </row>
    <row r="336" spans="2:6" x14ac:dyDescent="0.2">
      <c r="B336" s="12"/>
      <c r="F336" s="12"/>
    </row>
    <row r="337" spans="2:6" x14ac:dyDescent="0.2">
      <c r="B337" s="12"/>
      <c r="F337" s="12"/>
    </row>
    <row r="338" spans="2:6" x14ac:dyDescent="0.2">
      <c r="B338" s="12"/>
      <c r="F338" s="12"/>
    </row>
    <row r="339" spans="2:6" x14ac:dyDescent="0.2">
      <c r="B339" s="12"/>
      <c r="F339" s="12"/>
    </row>
    <row r="340" spans="2:6" x14ac:dyDescent="0.2">
      <c r="B340" s="12"/>
      <c r="F340" s="12"/>
    </row>
    <row r="341" spans="2:6" x14ac:dyDescent="0.2">
      <c r="B341" s="12"/>
      <c r="F341" s="12"/>
    </row>
    <row r="342" spans="2:6" x14ac:dyDescent="0.2">
      <c r="B342" s="12"/>
      <c r="F342" s="12"/>
    </row>
    <row r="343" spans="2:6" x14ac:dyDescent="0.2">
      <c r="B343" s="12"/>
      <c r="F343" s="12"/>
    </row>
    <row r="344" spans="2:6" x14ac:dyDescent="0.2">
      <c r="B344" s="12"/>
      <c r="F344" s="12"/>
    </row>
    <row r="345" spans="2:6" x14ac:dyDescent="0.2">
      <c r="B345" s="12"/>
      <c r="F345" s="12"/>
    </row>
    <row r="346" spans="2:6" x14ac:dyDescent="0.2">
      <c r="B346" s="12"/>
      <c r="F346" s="12"/>
    </row>
    <row r="347" spans="2:6" x14ac:dyDescent="0.2">
      <c r="B347" s="12"/>
      <c r="F347" s="12"/>
    </row>
    <row r="348" spans="2:6" x14ac:dyDescent="0.2">
      <c r="B348" s="12"/>
      <c r="F348" s="12"/>
    </row>
    <row r="349" spans="2:6" x14ac:dyDescent="0.2">
      <c r="B349" s="12"/>
      <c r="F349" s="12"/>
    </row>
    <row r="350" spans="2:6" x14ac:dyDescent="0.2">
      <c r="B350" s="12"/>
      <c r="F350" s="12"/>
    </row>
    <row r="351" spans="2:6" x14ac:dyDescent="0.2">
      <c r="B351" s="12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  <row r="795" spans="2:6" x14ac:dyDescent="0.2">
      <c r="B795" s="12"/>
      <c r="F795" s="12"/>
    </row>
    <row r="796" spans="2:6" x14ac:dyDescent="0.2">
      <c r="B796" s="12"/>
      <c r="F796" s="12"/>
    </row>
    <row r="797" spans="2:6" x14ac:dyDescent="0.2">
      <c r="B797" s="12"/>
      <c r="F797" s="12"/>
    </row>
    <row r="798" spans="2:6" x14ac:dyDescent="0.2">
      <c r="B798" s="12"/>
      <c r="F798" s="12"/>
    </row>
    <row r="799" spans="2:6" x14ac:dyDescent="0.2">
      <c r="B799" s="12"/>
      <c r="F799" s="12"/>
    </row>
    <row r="800" spans="2:6" x14ac:dyDescent="0.2">
      <c r="B800" s="12"/>
      <c r="F800" s="12"/>
    </row>
    <row r="801" spans="2:6" x14ac:dyDescent="0.2">
      <c r="B801" s="12"/>
      <c r="F801" s="12"/>
    </row>
    <row r="802" spans="2:6" x14ac:dyDescent="0.2">
      <c r="B802" s="12"/>
      <c r="F802" s="12"/>
    </row>
    <row r="803" spans="2:6" x14ac:dyDescent="0.2">
      <c r="B803" s="12"/>
      <c r="F803" s="12"/>
    </row>
    <row r="804" spans="2:6" x14ac:dyDescent="0.2">
      <c r="B804" s="12"/>
      <c r="F804" s="12"/>
    </row>
    <row r="805" spans="2:6" x14ac:dyDescent="0.2">
      <c r="B805" s="12"/>
      <c r="F805" s="12"/>
    </row>
    <row r="806" spans="2:6" x14ac:dyDescent="0.2">
      <c r="B806" s="12"/>
      <c r="F806" s="12"/>
    </row>
    <row r="807" spans="2:6" x14ac:dyDescent="0.2">
      <c r="B807" s="12"/>
      <c r="F807" s="12"/>
    </row>
    <row r="808" spans="2:6" x14ac:dyDescent="0.2">
      <c r="B808" s="12"/>
      <c r="F808" s="12"/>
    </row>
    <row r="809" spans="2:6" x14ac:dyDescent="0.2">
      <c r="B809" s="12"/>
      <c r="F809" s="12"/>
    </row>
    <row r="810" spans="2:6" x14ac:dyDescent="0.2">
      <c r="B810" s="12"/>
      <c r="F810" s="12"/>
    </row>
    <row r="811" spans="2:6" x14ac:dyDescent="0.2">
      <c r="B811" s="12"/>
      <c r="F811" s="12"/>
    </row>
    <row r="812" spans="2:6" x14ac:dyDescent="0.2">
      <c r="B812" s="12"/>
      <c r="F812" s="12"/>
    </row>
    <row r="813" spans="2:6" x14ac:dyDescent="0.2">
      <c r="B813" s="12"/>
      <c r="F813" s="12"/>
    </row>
    <row r="814" spans="2:6" x14ac:dyDescent="0.2">
      <c r="B814" s="12"/>
      <c r="F814" s="12"/>
    </row>
    <row r="815" spans="2:6" x14ac:dyDescent="0.2">
      <c r="B815" s="12"/>
      <c r="F815" s="12"/>
    </row>
    <row r="816" spans="2:6" x14ac:dyDescent="0.2">
      <c r="B816" s="12"/>
      <c r="F816" s="12"/>
    </row>
    <row r="817" spans="2:6" x14ac:dyDescent="0.2">
      <c r="B817" s="12"/>
      <c r="F817" s="12"/>
    </row>
    <row r="818" spans="2:6" x14ac:dyDescent="0.2">
      <c r="B818" s="12"/>
      <c r="F818" s="12"/>
    </row>
    <row r="819" spans="2:6" x14ac:dyDescent="0.2">
      <c r="B819" s="12"/>
      <c r="F819" s="12"/>
    </row>
    <row r="820" spans="2:6" x14ac:dyDescent="0.2">
      <c r="B820" s="12"/>
      <c r="F820" s="12"/>
    </row>
    <row r="821" spans="2:6" x14ac:dyDescent="0.2">
      <c r="B821" s="12"/>
      <c r="F821" s="12"/>
    </row>
    <row r="822" spans="2:6" x14ac:dyDescent="0.2">
      <c r="B822" s="12"/>
      <c r="F822" s="12"/>
    </row>
    <row r="823" spans="2:6" x14ac:dyDescent="0.2">
      <c r="B823" s="12"/>
      <c r="F823" s="12"/>
    </row>
    <row r="824" spans="2:6" x14ac:dyDescent="0.2">
      <c r="B824" s="12"/>
      <c r="F824" s="12"/>
    </row>
    <row r="825" spans="2:6" x14ac:dyDescent="0.2">
      <c r="B825" s="12"/>
      <c r="F825" s="12"/>
    </row>
    <row r="826" spans="2:6" x14ac:dyDescent="0.2">
      <c r="B826" s="12"/>
      <c r="F826" s="12"/>
    </row>
    <row r="827" spans="2:6" x14ac:dyDescent="0.2">
      <c r="B827" s="12"/>
      <c r="F827" s="12"/>
    </row>
    <row r="828" spans="2:6" x14ac:dyDescent="0.2">
      <c r="B828" s="12"/>
      <c r="F828" s="12"/>
    </row>
    <row r="829" spans="2:6" x14ac:dyDescent="0.2">
      <c r="B829" s="12"/>
      <c r="F829" s="12"/>
    </row>
    <row r="830" spans="2:6" x14ac:dyDescent="0.2">
      <c r="B830" s="12"/>
      <c r="F830" s="12"/>
    </row>
    <row r="831" spans="2:6" x14ac:dyDescent="0.2">
      <c r="B831" s="12"/>
      <c r="F831" s="12"/>
    </row>
  </sheetData>
  <phoneticPr fontId="8" type="noConversion"/>
  <hyperlinks>
    <hyperlink ref="P18" r:id="rId1" display="http://www.konkoly.hu/cgi-bin/IBVS?5583" xr:uid="{00000000-0004-0000-0100-000000000000}"/>
    <hyperlink ref="P19" r:id="rId2" display="http://www.konkoly.hu/cgi-bin/IBVS?5894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2024-02-18T06:57:21Z</dcterms:modified>
</cp:coreProperties>
</file>