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E605C47-D7A7-4269-8D8F-DEA981979F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O23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<sst xmlns="http://schemas.openxmlformats.org/spreadsheetml/2006/main" count="55" uniqueCount="51">
  <si>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</si>
  <si>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</si>
  <si>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</si>
  <si>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</si>
  <si>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</si>
  <si>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</si>
  <si>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</si>
  <si>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</si>
  <si>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</si>
  <si>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</si>
  <si>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</si>
  <si>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</si>
  <si>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</si>
  <si>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</si>
  <si>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</si>
  <si>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</si>
  <si>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</si>
  <si>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</si>
  <si>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</si>
  <si>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</si>
  <si>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</si>
  <si>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</si>
  <si>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</si>
  <si>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</si>
  <si>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</si>
  <si>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</si>
  <si>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</si>
  <si>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</si>
  <si>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</si>
  <si>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</si>
  <si>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</si>
  <si>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</si>
  <si>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</si>
  <si>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</si>
  <si>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</si>
  <si>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</si>
  <si>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</si>
  <si>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</si>
  <si>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</si>
  <si>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</si>
  <si>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</si>
  <si>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</si>
  <si>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</si>
  <si>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</si>
  <si>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</si>
  <si>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SvkV170 Lyn</t>
  </si>
  <si>
    <t>EW</t>
  </si>
  <si>
    <t>VSX</t>
  </si>
  <si>
    <t>VSB, 108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</si>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</sst>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0" fillId="0" borderId="0" xfId="0" applyAlignment="1">
      <alignment horizontal="lef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3" fillId="0" borderId="0" xfId="0" applyFont="1" applyAlignment="1"/>
    <xf numFmtId="166" fontId="18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SvkV170 -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2.7556249980989378E-2</c:v>
                </c:pt>
                <c:pt idx="2">
                  <c:v>2.7428999812400434E-2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4.4139467040224534E-6</c:v>
                </c:pt>
                <c:pt idx="1">
                  <c:v>2.7273890142208438E-2</c:v>
                </c:pt>
                <c:pt idx="2">
                  <c:v>2.7706945704477345E-2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4187.5</c:v>
                </c:pt>
                <c:pt idx="2">
                  <c:v>4254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1" t="s">
        <v>45</v>
      </c>
      <c r="F1" s="8" t="s">
        <v>44</v>
      </c>
      <c r="G1" s="4"/>
      <c r="H1" s="2"/>
      <c r="I1" s="9"/>
      <c r="J1" s="10" t="s">
        <v>42</v>
      </c>
      <c r="K1" s="3"/>
      <c r="L1" s="5"/>
      <c r="M1" s="6"/>
      <c r="N1" s="6"/>
      <c r="O1" s="7"/>
    </row>
    <row r="2" spans="1:15" s="13" customFormat="1" ht="12.95" customHeight="1" x14ac:dyDescent="0.2">
      <c r="A2" s="13" t="s">
        <v>23</v>
      </c>
      <c r="B2" s="14" t="s">
        <v>46</v>
      </c>
      <c r="C2" s="15"/>
      <c r="D2" s="16"/>
    </row>
    <row r="3" spans="1:15" s="13" customFormat="1" ht="12.95" customHeight="1" x14ac:dyDescent="0.2"/>
    <row r="4" spans="1:15" s="13" customFormat="1" ht="12.95" customHeight="1" x14ac:dyDescent="0.2">
      <c r="A4" s="17" t="s">
        <v>0</v>
      </c>
      <c r="C4" s="16" t="s">
        <v>37</v>
      </c>
      <c r="D4" s="16" t="s">
        <v>37</v>
      </c>
    </row>
    <row r="5" spans="1:15" s="13" customFormat="1" ht="12.95" customHeight="1" x14ac:dyDescent="0.2">
      <c r="A5" s="18" t="s">
        <v>28</v>
      </c>
      <c r="C5" s="19">
        <v>-9.5</v>
      </c>
      <c r="D5" s="13" t="s">
        <v>29</v>
      </c>
    </row>
    <row r="6" spans="1:15" s="13" customFormat="1" ht="12.95" customHeight="1" x14ac:dyDescent="0.2">
      <c r="A6" s="17" t="s">
        <v>1</v>
      </c>
    </row>
    <row r="7" spans="1:15" s="13" customFormat="1" ht="12.95" customHeight="1" x14ac:dyDescent="0.2">
      <c r="A7" s="13" t="s">
        <v>2</v>
      </c>
      <c r="C7" s="42">
        <v>57756.054700000001</v>
      </c>
      <c r="D7" s="21" t="s">
        <v>47</v>
      </c>
    </row>
    <row r="8" spans="1:15" s="13" customFormat="1" ht="12.95" customHeight="1" x14ac:dyDescent="0.2">
      <c r="A8" s="13" t="s">
        <v>3</v>
      </c>
      <c r="C8" s="42">
        <v>0.4344365</v>
      </c>
      <c r="D8" s="21" t="s">
        <v>47</v>
      </c>
    </row>
    <row r="9" spans="1:15" s="13" customFormat="1" ht="12.95" customHeight="1" x14ac:dyDescent="0.2">
      <c r="A9" s="22" t="s">
        <v>32</v>
      </c>
      <c r="B9" s="23">
        <v>21</v>
      </c>
      <c r="C9" s="24"/>
      <c r="D9" s="25"/>
    </row>
    <row r="10" spans="1:15" s="13" customFormat="1" ht="12.95" customHeight="1" thickBot="1" x14ac:dyDescent="0.25">
      <c r="C10" s="26" t="s">
        <v>19</v>
      </c>
      <c r="D10" s="26" t="s">
        <v>20</v>
      </c>
    </row>
    <row r="11" spans="1:15" s="13" customFormat="1" ht="12.95" customHeight="1" x14ac:dyDescent="0.2">
      <c r="A11" s="13" t="s">
        <v>15</v>
      </c>
      <c r="C11" s="25">
        <f ca="1">INTERCEPT(INDIRECT($G$11):G992,INDIRECT($F$11):F992)</f>
        <v>4.4139467040224534E-6</v>
      </c>
      <c r="D11" s="16"/>
      <c r="F11" s="13" t="str">
        <f>"F"&amp;B9</f>
        <v>F21</v>
      </c>
      <c r="G11" s="13" t="str">
        <f>"G"&amp;B9</f>
        <v>G21</v>
      </c>
    </row>
    <row r="12" spans="1:15" s="13" customFormat="1" ht="12.95" customHeight="1" x14ac:dyDescent="0.2">
      <c r="A12" s="13" t="s">
        <v>16</v>
      </c>
      <c r="C12" s="25">
        <f ca="1">SLOPE(INDIRECT($G$11):G992,INDIRECT($F$11):F992)</f>
        <v>6.5121137183294127E-6</v>
      </c>
      <c r="D12" s="16"/>
    </row>
    <row r="13" spans="1:15" s="13" customFormat="1" ht="12.95" customHeight="1" x14ac:dyDescent="0.2">
      <c r="A13" s="13" t="s">
        <v>18</v>
      </c>
      <c r="C13" s="16" t="s">
        <v>13</v>
      </c>
    </row>
    <row r="14" spans="1:15" s="13" customFormat="1" ht="12.95" customHeight="1" x14ac:dyDescent="0.2">
      <c r="E14" s="27" t="s">
        <v>34</v>
      </c>
      <c r="F14" s="28">
        <v>1</v>
      </c>
    </row>
    <row r="15" spans="1:15" s="13" customFormat="1" ht="12.95" customHeight="1" x14ac:dyDescent="0.2">
      <c r="A15" s="29" t="s">
        <v>17</v>
      </c>
      <c r="C15" s="30">
        <f ca="1">(C7+C11)+(C8+C12)*INT(MAX(F21:F3533))</f>
        <v>59604.175277945702</v>
      </c>
      <c r="E15" s="27" t="s">
        <v>30</v>
      </c>
      <c r="F15" s="31">
        <f ca="1">NOW()+15018.5+$C$5/24</f>
        <v>60358.833021296297</v>
      </c>
    </row>
    <row r="16" spans="1:15" s="13" customFormat="1" ht="12.95" customHeight="1" x14ac:dyDescent="0.2">
      <c r="A16" s="17" t="s">
        <v>4</v>
      </c>
      <c r="C16" s="31">
        <f ca="1">+C8+C12</f>
        <v>0.43444301211371833</v>
      </c>
      <c r="E16" s="27" t="s">
        <v>35</v>
      </c>
      <c r="F16" s="32">
        <f ca="1">ROUND(2*(F15-$C$7)/$C$8,0)/2+F14</f>
        <v>5992</v>
      </c>
    </row>
    <row r="17" spans="1:21" s="13" customFormat="1" ht="12.95" customHeight="1" thickBot="1" x14ac:dyDescent="0.25">
      <c r="A17" s="27" t="s">
        <v>27</v>
      </c>
      <c r="C17" s="13">
        <f>COUNT(C21:C2191)</f>
        <v>3</v>
      </c>
      <c r="E17" s="27" t="s">
        <v>36</v>
      </c>
      <c r="F17" s="25">
        <f ca="1">ROUND(2*(F15-$C$15)/$C$16,0)/2+F14</f>
        <v>1738</v>
      </c>
    </row>
    <row r="18" spans="1:21" s="13" customFormat="1" ht="12.95" customHeight="1" thickTop="1" thickBot="1" x14ac:dyDescent="0.25">
      <c r="A18" s="17" t="s">
        <v>5</v>
      </c>
      <c r="C18" s="33">
        <f ca="1">+C15</f>
        <v>59604.175277945702</v>
      </c>
      <c r="D18" s="34">
        <f ca="1">+C16</f>
        <v>0.43444301211371833</v>
      </c>
      <c r="E18" s="27" t="s">
        <v>31</v>
      </c>
      <c r="F18" s="35">
        <f ca="1">+$C$15+$C$16*F17-15018.5-$C$5/24</f>
        <v>45341.133066332681</v>
      </c>
    </row>
    <row r="19" spans="1:21" s="13" customFormat="1" ht="12.95" customHeight="1" thickTop="1" x14ac:dyDescent="0.2">
      <c r="F19" s="13" t="s">
        <v>43</v>
      </c>
    </row>
    <row r="20" spans="1:21" s="13" customFormat="1" ht="12.95" customHeight="1" thickBot="1" x14ac:dyDescent="0.25">
      <c r="A20" s="26" t="s">
        <v>6</v>
      </c>
      <c r="B20" s="26" t="s">
        <v>7</v>
      </c>
      <c r="C20" s="26" t="s">
        <v>8</v>
      </c>
      <c r="D20" s="26" t="s">
        <v>12</v>
      </c>
      <c r="E20" s="26" t="s">
        <v>9</v>
      </c>
      <c r="F20" s="26" t="s">
        <v>10</v>
      </c>
      <c r="G20" s="26" t="s">
        <v>11</v>
      </c>
      <c r="H20" s="36" t="s">
        <v>38</v>
      </c>
      <c r="I20" s="36" t="s">
        <v>39</v>
      </c>
      <c r="J20" s="36" t="s">
        <v>40</v>
      </c>
      <c r="K20" s="36" t="s">
        <v>41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6" t="s">
        <v>14</v>
      </c>
      <c r="U20" s="38" t="s">
        <v>33</v>
      </c>
    </row>
    <row r="21" spans="1:21" s="13" customFormat="1" ht="12.95" customHeight="1" x14ac:dyDescent="0.2">
      <c r="A21" s="13" t="str">
        <f>D7</f>
        <v>VSX</v>
      </c>
      <c r="C21" s="20">
        <f>C$7</f>
        <v>57756.054700000001</v>
      </c>
      <c r="D21" s="20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K21" s="13">
        <f>+G21</f>
        <v>0</v>
      </c>
      <c r="O21" s="13">
        <f ca="1">+C$11+C$12*$F21</f>
        <v>4.4139467040224534E-6</v>
      </c>
      <c r="Q21" s="39">
        <f>+C21-15018.5</f>
        <v>42737.554700000001</v>
      </c>
    </row>
    <row r="22" spans="1:21" s="13" customFormat="1" ht="12.95" customHeight="1" x14ac:dyDescent="0.2">
      <c r="A22" s="40" t="s">
        <v>48</v>
      </c>
      <c r="B22" s="41" t="s">
        <v>49</v>
      </c>
      <c r="C22" s="12">
        <v>59575.285099999979</v>
      </c>
      <c r="D22" s="20"/>
      <c r="E22" s="13">
        <f t="shared" ref="E22:E23" si="0">+(C22-C$7)/C$8</f>
        <v>4187.5634298682971</v>
      </c>
      <c r="F22" s="13">
        <f t="shared" ref="F22:F23" si="1">ROUND(2*E22,0)/2</f>
        <v>4187.5</v>
      </c>
      <c r="G22" s="13">
        <f t="shared" ref="G22:G23" si="2">+C22-(C$7+F22*C$8)</f>
        <v>2.7556249980989378E-2</v>
      </c>
      <c r="K22" s="13">
        <f t="shared" ref="K22:K23" si="3">+G22</f>
        <v>2.7556249980989378E-2</v>
      </c>
      <c r="O22" s="13">
        <f t="shared" ref="O22:O23" ca="1" si="4">+C$11+C$12*$F22</f>
        <v>2.7273890142208438E-2</v>
      </c>
      <c r="Q22" s="39">
        <f t="shared" ref="Q22:Q23" si="5">+C22-15018.5</f>
        <v>44556.785099999979</v>
      </c>
    </row>
    <row r="23" spans="1:21" s="13" customFormat="1" ht="12.95" customHeight="1" x14ac:dyDescent="0.2">
      <c r="A23" s="40" t="s">
        <v>48</v>
      </c>
      <c r="B23" s="41" t="s">
        <v>50</v>
      </c>
      <c r="C23" s="12">
        <v>59604.174999999814</v>
      </c>
      <c r="D23" s="20"/>
      <c r="E23" s="13">
        <f t="shared" si="0"/>
        <v>4254.0631369597468</v>
      </c>
      <c r="F23" s="13">
        <f t="shared" si="1"/>
        <v>4254</v>
      </c>
      <c r="G23" s="13">
        <f t="shared" si="2"/>
        <v>2.7428999812400434E-2</v>
      </c>
      <c r="K23" s="13">
        <f t="shared" si="3"/>
        <v>2.7428999812400434E-2</v>
      </c>
      <c r="O23" s="13">
        <f t="shared" ca="1" si="4"/>
        <v>2.7706945704477345E-2</v>
      </c>
      <c r="Q23" s="39">
        <f t="shared" si="5"/>
        <v>44585.674999999814</v>
      </c>
    </row>
    <row r="24" spans="1:21" s="13" customFormat="1" ht="12.95" customHeight="1" x14ac:dyDescent="0.2">
      <c r="C24" s="20"/>
      <c r="D24" s="20"/>
      <c r="Q24" s="39"/>
    </row>
    <row r="25" spans="1:21" s="13" customFormat="1" ht="12.95" customHeight="1" x14ac:dyDescent="0.2">
      <c r="C25" s="20"/>
      <c r="D25" s="20"/>
      <c r="Q25" s="39"/>
    </row>
    <row r="26" spans="1:21" s="13" customFormat="1" ht="12.95" customHeight="1" x14ac:dyDescent="0.2">
      <c r="C26" s="20"/>
      <c r="D26" s="20"/>
      <c r="Q26" s="39"/>
    </row>
    <row r="27" spans="1:21" s="13" customFormat="1" ht="12.95" customHeight="1" x14ac:dyDescent="0.2">
      <c r="C27" s="20"/>
      <c r="D27" s="20"/>
      <c r="Q27" s="39"/>
    </row>
    <row r="28" spans="1:21" s="13" customFormat="1" ht="12.95" customHeight="1" x14ac:dyDescent="0.2">
      <c r="C28" s="20"/>
      <c r="D28" s="20"/>
      <c r="Q28" s="39"/>
    </row>
    <row r="29" spans="1:21" s="13" customFormat="1" ht="12.95" customHeight="1" x14ac:dyDescent="0.2">
      <c r="C29" s="20"/>
      <c r="D29" s="20"/>
      <c r="Q29" s="39"/>
    </row>
    <row r="30" spans="1:21" s="13" customFormat="1" ht="12.95" customHeight="1" x14ac:dyDescent="0.2">
      <c r="C30" s="20"/>
      <c r="D30" s="20"/>
      <c r="Q30" s="39"/>
    </row>
    <row r="31" spans="1:21" s="13" customFormat="1" ht="12.95" customHeight="1" x14ac:dyDescent="0.2">
      <c r="C31" s="20"/>
      <c r="D31" s="20"/>
      <c r="Q31" s="39"/>
    </row>
    <row r="32" spans="1:21" s="13" customFormat="1" ht="12.95" customHeight="1" x14ac:dyDescent="0.2">
      <c r="C32" s="20"/>
      <c r="D32" s="20"/>
      <c r="Q32" s="39"/>
    </row>
    <row r="33" spans="3:17" s="13" customFormat="1" ht="12.95" customHeight="1" x14ac:dyDescent="0.2">
      <c r="C33" s="20"/>
      <c r="D33" s="20"/>
      <c r="Q33" s="39"/>
    </row>
    <row r="34" spans="3:17" s="13" customFormat="1" ht="12.95" customHeight="1" x14ac:dyDescent="0.2">
      <c r="C34" s="20"/>
      <c r="D34" s="20"/>
    </row>
    <row r="35" spans="3:17" s="13" customFormat="1" ht="12.95" customHeight="1" x14ac:dyDescent="0.2">
      <c r="C35" s="20"/>
      <c r="D35" s="20"/>
    </row>
    <row r="36" spans="3:17" s="13" customFormat="1" ht="12.95" customHeight="1" x14ac:dyDescent="0.2">
      <c r="C36" s="20"/>
      <c r="D36" s="20"/>
    </row>
    <row r="37" spans="3:17" s="13" customFormat="1" ht="12.95" customHeight="1" x14ac:dyDescent="0.2">
      <c r="C37" s="20"/>
      <c r="D37" s="20"/>
    </row>
    <row r="38" spans="3:17" s="13" customFormat="1" ht="12.95" customHeight="1" x14ac:dyDescent="0.2">
      <c r="C38" s="20"/>
      <c r="D38" s="20"/>
    </row>
    <row r="39" spans="3:17" s="13" customFormat="1" ht="12.95" customHeight="1" x14ac:dyDescent="0.2">
      <c r="C39" s="20"/>
      <c r="D39" s="20"/>
    </row>
    <row r="40" spans="3:17" s="13" customFormat="1" ht="12.95" customHeight="1" x14ac:dyDescent="0.2">
      <c r="C40" s="20"/>
      <c r="D40" s="20"/>
    </row>
    <row r="41" spans="3:17" s="13" customFormat="1" ht="12.95" customHeight="1" x14ac:dyDescent="0.2">
      <c r="C41" s="20"/>
      <c r="D41" s="20"/>
    </row>
    <row r="42" spans="3:17" s="13" customFormat="1" ht="12.95" customHeight="1" x14ac:dyDescent="0.2">
      <c r="C42" s="20"/>
      <c r="D42" s="20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2024-02-18T06:59:33Z</dcterms:modified>
</cp:coreProperties>
</file>