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9B9BB86-84CE-4BFA-8708-D8DCEF32597C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U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E27" i="1"/>
  <c r="F27" i="1"/>
  <c r="G27" i="1"/>
  <c r="K27" i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/>
  <c r="G30" i="1" s="1"/>
  <c r="K30" i="1" s="1"/>
  <c r="Q30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7" i="1"/>
  <c r="O26" i="1"/>
  <c r="O30" i="1"/>
  <c r="O22" i="1"/>
  <c r="O25" i="1"/>
  <c r="O29" i="1"/>
  <c r="O24" i="1"/>
  <c r="O28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<sst xmlns="http://schemas.openxmlformats.org/spreadsheetml/2006/main" count="72" uniqueCount="53">
  <si>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</si>
  <si>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</si>
  <si>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</si>
  <si>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</si>
  <si>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</si>
  <si>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</si>
  <si>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</si>
  <si>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</si>
  <si>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</si>
  <si>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</si>
  <si>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</si>
  <si>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</si>
  <si>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</si>
  <si>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</si>
  <si>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</si>
  <si>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</si>
  <si>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</si>
  <si>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</si>
  <si>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</si>
  <si>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</si>
  <si>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</si>
  <si>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</si>
  <si>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</si>
  <si>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</si>
  <si>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</si>
  <si>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</si>
  <si>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</si>
  <si>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</si>
  <si>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</si>
  <si>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</si>
  <si>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</si>
  <si>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</si>
  <si>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</si>
  <si>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</si>
  <si>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</si>
  <si>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</si>
  <si>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</si>
  <si>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</si>
  <si>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</si>
  <si>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</si>
  <si>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</si>
  <si>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</si>
  <si>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</si>
  <si>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</si>
  <si>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</si>
  <si>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</si>
  <si>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</si>
  <si>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15.83 (0.47)</t>
  </si>
  <si>
    <t>Mag CV</t>
  </si>
  <si>
    <t>BAV102 Feb 2025</t>
  </si>
  <si>
    <t>I</t>
  </si>
  <si>
    <t>CSS J184901.0+401609 Lyr</t>
  </si>
  <si>
    <t>VSX : Detail for CSS_J184901.0+401609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</si>
</sst>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6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>
      <alignment horizontal="left" vertical="center" wrapText="1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J184901.0+401609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2">
                  <c:v>4.4088000002375338E-2</c:v>
                </c:pt>
                <c:pt idx="3">
                  <c:v>3.7327999998524319E-2</c:v>
                </c:pt>
                <c:pt idx="4">
                  <c:v>3.6619999998947605E-2</c:v>
                </c:pt>
                <c:pt idx="5">
                  <c:v>3.6067999993974809E-2</c:v>
                </c:pt>
                <c:pt idx="6">
                  <c:v>3.2916000003751833E-2</c:v>
                </c:pt>
                <c:pt idx="7">
                  <c:v>3.430800000205636E-2</c:v>
                </c:pt>
                <c:pt idx="8">
                  <c:v>2.9047999996691942E-2</c:v>
                </c:pt>
                <c:pt idx="9">
                  <c:v>2.1395999996457249E-2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6.2729738500846496E-4</c:v>
                </c:pt>
                <c:pt idx="1">
                  <c:v>3.3170928168176905E-2</c:v>
                </c:pt>
                <c:pt idx="2">
                  <c:v>3.3242553884993684E-2</c:v>
                </c:pt>
                <c:pt idx="3">
                  <c:v>3.3606872345839589E-2</c:v>
                </c:pt>
                <c:pt idx="4">
                  <c:v>3.3606960772650477E-2</c:v>
                </c:pt>
                <c:pt idx="5">
                  <c:v>3.3809811876820486E-2</c:v>
                </c:pt>
                <c:pt idx="6">
                  <c:v>3.4010452310718392E-2</c:v>
                </c:pt>
                <c:pt idx="7">
                  <c:v>3.401054073752928E-2</c:v>
                </c:pt>
                <c:pt idx="8">
                  <c:v>3.4213480268510177E-2</c:v>
                </c:pt>
                <c:pt idx="9">
                  <c:v>3.4644030410708876E-2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184014.5</c:v>
                      </c:pt>
                      <c:pt idx="2">
                        <c:v>184419.5</c:v>
                      </c:pt>
                      <c:pt idx="3">
                        <c:v>186479.5</c:v>
                      </c:pt>
                      <c:pt idx="4">
                        <c:v>186480</c:v>
                      </c:pt>
                      <c:pt idx="5">
                        <c:v>187627</c:v>
                      </c:pt>
                      <c:pt idx="6">
                        <c:v>188761.5</c:v>
                      </c:pt>
                      <c:pt idx="7">
                        <c:v>188762</c:v>
                      </c:pt>
                      <c:pt idx="8">
                        <c:v>189909.5</c:v>
                      </c:pt>
                      <c:pt idx="9">
                        <c:v>192344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1">
                        <c:v>-1.1232000004383735E-2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  <c:min val="18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J184901.0+401609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2">
                  <c:v>4.4088000002375338E-2</c:v>
                </c:pt>
                <c:pt idx="3">
                  <c:v>3.7327999998524319E-2</c:v>
                </c:pt>
                <c:pt idx="4">
                  <c:v>3.6619999998947605E-2</c:v>
                </c:pt>
                <c:pt idx="5">
                  <c:v>3.6067999993974809E-2</c:v>
                </c:pt>
                <c:pt idx="6">
                  <c:v>3.2916000003751833E-2</c:v>
                </c:pt>
                <c:pt idx="7">
                  <c:v>3.430800000205636E-2</c:v>
                </c:pt>
                <c:pt idx="8">
                  <c:v>2.9047999996691942E-2</c:v>
                </c:pt>
                <c:pt idx="9">
                  <c:v>2.1395999996457249E-2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3.9E-2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6.2729738500846496E-4</c:v>
                </c:pt>
                <c:pt idx="1">
                  <c:v>3.3170928168176905E-2</c:v>
                </c:pt>
                <c:pt idx="2">
                  <c:v>3.3242553884993684E-2</c:v>
                </c:pt>
                <c:pt idx="3">
                  <c:v>3.3606872345839589E-2</c:v>
                </c:pt>
                <c:pt idx="4">
                  <c:v>3.3606960772650477E-2</c:v>
                </c:pt>
                <c:pt idx="5">
                  <c:v>3.3809811876820486E-2</c:v>
                </c:pt>
                <c:pt idx="6">
                  <c:v>3.4010452310718392E-2</c:v>
                </c:pt>
                <c:pt idx="7">
                  <c:v>3.401054073752928E-2</c:v>
                </c:pt>
                <c:pt idx="8">
                  <c:v>3.4213480268510177E-2</c:v>
                </c:pt>
                <c:pt idx="9">
                  <c:v>3.4644030410708876E-2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184014.5</c:v>
                </c:pt>
                <c:pt idx="2">
                  <c:v>184419.5</c:v>
                </c:pt>
                <c:pt idx="3">
                  <c:v>186479.5</c:v>
                </c:pt>
                <c:pt idx="4">
                  <c:v>186480</c:v>
                </c:pt>
                <c:pt idx="5">
                  <c:v>187627</c:v>
                </c:pt>
                <c:pt idx="6">
                  <c:v>188761.5</c:v>
                </c:pt>
                <c:pt idx="7">
                  <c:v>188762</c:v>
                </c:pt>
                <c:pt idx="8">
                  <c:v>189909.5</c:v>
                </c:pt>
                <c:pt idx="9">
                  <c:v>192344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1">
                  <c:v>-1.1232000004383735E-2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91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0.31461600000000001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6.2729738500846496E-4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1.7685362176985202E-7</v>
      </c>
      <c r="D12" s="21"/>
      <c r="E12" s="31" t="s">
        <v>48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60838.786068981477</v>
      </c>
    </row>
    <row r="15" spans="1:15" ht="12.95" customHeight="1" x14ac:dyDescent="0.2">
      <c r="A15" s="17" t="s">
        <v>17</v>
      </c>
      <c r="C15" s="18">
        <f ca="1">(C7+C11)+(C8+C12)*INT(MAX(F21:F3533))</f>
        <v>60514.534548030409</v>
      </c>
      <c r="E15" s="33" t="s">
        <v>33</v>
      </c>
      <c r="F15" s="35">
        <f ca="1">ROUND(2*(F14-$C$7)/$C$8,0)/2+F13</f>
        <v>193375.5</v>
      </c>
    </row>
    <row r="16" spans="1:15" ht="12.95" customHeight="1" x14ac:dyDescent="0.2">
      <c r="A16" s="17" t="s">
        <v>4</v>
      </c>
      <c r="C16" s="18">
        <f ca="1">+C8+C12</f>
        <v>0.31461617685362175</v>
      </c>
      <c r="E16" s="33" t="s">
        <v>34</v>
      </c>
      <c r="F16" s="35">
        <f ca="1">ROUND(2*(F14-$C$15)/$C$16,0)/2+F13</f>
        <v>1031.5</v>
      </c>
    </row>
    <row r="17" spans="1:21" ht="12.95" customHeight="1" thickBot="1" x14ac:dyDescent="0.25">
      <c r="A17" s="16" t="s">
        <v>27</v>
      </c>
      <c r="C17" s="20">
        <f>COUNT(C21:C2191)</f>
        <v>10</v>
      </c>
      <c r="E17" s="33" t="s">
        <v>43</v>
      </c>
      <c r="F17" s="36">
        <f ca="1">+$C$15+$C$16*$F$16-15018.5-$C$5/24</f>
        <v>45820.956967788254</v>
      </c>
    </row>
    <row r="18" spans="1:21" ht="12.95" customHeight="1" thickTop="1" thickBot="1" x14ac:dyDescent="0.25">
      <c r="A18" s="17" t="s">
        <v>5</v>
      </c>
      <c r="C18" s="24">
        <f ca="1">+C15</f>
        <v>60514.534548030409</v>
      </c>
      <c r="D18" s="25">
        <f ca="1">+C16</f>
        <v>0.31461617685362175</v>
      </c>
      <c r="E18" s="38" t="s">
        <v>44</v>
      </c>
      <c r="F18" s="37">
        <f ca="1">+($C$15+$C$16*$F$16)-($C$16/2)-15018.5-$C$5/24</f>
        <v>45820.799659699827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6.2729738500846496E-4</v>
      </c>
      <c r="Q21" s="26">
        <f>+C21-15018.5</f>
        <v>-15018.5</v>
      </c>
    </row>
    <row r="22" spans="1:21" ht="12.95" customHeight="1" x14ac:dyDescent="0.2">
      <c r="A22" s="39" t="s">
        <v>49</v>
      </c>
      <c r="B22" s="40" t="s">
        <v>50</v>
      </c>
      <c r="C22" s="42">
        <v>57893.894699999997</v>
      </c>
      <c r="D22" s="41">
        <v>3.9E-2</v>
      </c>
      <c r="E22" s="20">
        <f t="shared" ref="E22:E30" si="0">+(C22-C$7)/C$8</f>
        <v>184014.46429933631</v>
      </c>
      <c r="F22" s="20">
        <f t="shared" ref="F22:F30" si="1">ROUND(2*E22,0)/2</f>
        <v>184014.5</v>
      </c>
      <c r="O22" s="20">
        <f t="shared" ref="O22:O30" ca="1" si="2">+C$11+C$12*$F22</f>
        <v>3.3170928168176905E-2</v>
      </c>
      <c r="Q22" s="26">
        <f t="shared" ref="Q22:Q30" si="3">+C22-15018.5</f>
        <v>42875.394699999997</v>
      </c>
      <c r="U22" s="20">
        <f>+C22-(C$7+F22*C$8)</f>
        <v>-1.1232000004383735E-2</v>
      </c>
    </row>
    <row r="23" spans="1:21" ht="12.95" customHeight="1" x14ac:dyDescent="0.2">
      <c r="A23" s="43" t="s">
        <v>49</v>
      </c>
      <c r="B23" s="40" t="s">
        <v>50</v>
      </c>
      <c r="C23" s="41">
        <v>58021.369500000001</v>
      </c>
      <c r="D23" s="41">
        <v>4.1999999999999997E-3</v>
      </c>
      <c r="E23" s="20">
        <f t="shared" si="0"/>
        <v>184419.64013273324</v>
      </c>
      <c r="F23" s="20">
        <f t="shared" si="1"/>
        <v>184419.5</v>
      </c>
      <c r="G23" s="20">
        <f t="shared" ref="G23:G30" si="4">+C23-(C$7+F23*C$8)</f>
        <v>4.4088000002375338E-2</v>
      </c>
      <c r="K23" s="20">
        <f t="shared" ref="K23:K30" si="5">+G23</f>
        <v>4.4088000002375338E-2</v>
      </c>
      <c r="O23" s="20">
        <f t="shared" ca="1" si="2"/>
        <v>3.3242553884993684E-2</v>
      </c>
      <c r="Q23" s="26">
        <f t="shared" si="3"/>
        <v>43002.869500000001</v>
      </c>
    </row>
    <row r="24" spans="1:21" ht="12.95" customHeight="1" x14ac:dyDescent="0.2">
      <c r="A24" s="39" t="s">
        <v>49</v>
      </c>
      <c r="B24" s="40" t="s">
        <v>50</v>
      </c>
      <c r="C24" s="44">
        <v>58669.471700000002</v>
      </c>
      <c r="D24" s="41">
        <v>4.1999999999999997E-3</v>
      </c>
      <c r="E24" s="20">
        <f t="shared" si="0"/>
        <v>186479.61864622269</v>
      </c>
      <c r="F24" s="20">
        <f t="shared" si="1"/>
        <v>186479.5</v>
      </c>
      <c r="G24" s="20">
        <f t="shared" si="4"/>
        <v>3.7327999998524319E-2</v>
      </c>
      <c r="K24" s="20">
        <f t="shared" si="5"/>
        <v>3.7327999998524319E-2</v>
      </c>
      <c r="O24" s="20">
        <f t="shared" ca="1" si="2"/>
        <v>3.3606872345839589E-2</v>
      </c>
      <c r="Q24" s="26">
        <f t="shared" si="3"/>
        <v>43650.971700000002</v>
      </c>
    </row>
    <row r="25" spans="1:21" ht="12.95" customHeight="1" x14ac:dyDescent="0.2">
      <c r="A25" s="39" t="s">
        <v>49</v>
      </c>
      <c r="B25" s="40" t="s">
        <v>50</v>
      </c>
      <c r="C25" s="44">
        <v>58669.628299999997</v>
      </c>
      <c r="D25" s="41">
        <v>4.1999999999999997E-3</v>
      </c>
      <c r="E25" s="20">
        <f t="shared" si="0"/>
        <v>186480.11639586033</v>
      </c>
      <c r="F25" s="20">
        <f t="shared" si="1"/>
        <v>186480</v>
      </c>
      <c r="G25" s="20">
        <f t="shared" si="4"/>
        <v>3.6619999998947605E-2</v>
      </c>
      <c r="K25" s="20">
        <f t="shared" si="5"/>
        <v>3.6619999998947605E-2</v>
      </c>
      <c r="O25" s="20">
        <f t="shared" ca="1" si="2"/>
        <v>3.3606960772650477E-2</v>
      </c>
      <c r="Q25" s="26">
        <f t="shared" si="3"/>
        <v>43651.128299999997</v>
      </c>
    </row>
    <row r="26" spans="1:21" ht="12.95" customHeight="1" x14ac:dyDescent="0.2">
      <c r="A26" s="45" t="s">
        <v>49</v>
      </c>
      <c r="B26" s="40" t="s">
        <v>50</v>
      </c>
      <c r="C26" s="46">
        <v>59030.492299999998</v>
      </c>
      <c r="D26" s="41">
        <v>4.1999999999999997E-3</v>
      </c>
      <c r="E26" s="20">
        <f t="shared" si="0"/>
        <v>187627.11464134054</v>
      </c>
      <c r="F26" s="20">
        <f t="shared" si="1"/>
        <v>187627</v>
      </c>
      <c r="G26" s="20">
        <f t="shared" si="4"/>
        <v>3.6067999993974809E-2</v>
      </c>
      <c r="K26" s="20">
        <f t="shared" si="5"/>
        <v>3.6067999993974809E-2</v>
      </c>
      <c r="O26" s="20">
        <f t="shared" ca="1" si="2"/>
        <v>3.3809811876820486E-2</v>
      </c>
      <c r="Q26" s="26">
        <f t="shared" si="3"/>
        <v>44011.992299999998</v>
      </c>
    </row>
    <row r="27" spans="1:21" ht="12.95" customHeight="1" x14ac:dyDescent="0.2">
      <c r="A27" s="39" t="s">
        <v>49</v>
      </c>
      <c r="B27" s="40" t="s">
        <v>50</v>
      </c>
      <c r="C27" s="47">
        <v>59387.421000000002</v>
      </c>
      <c r="D27" s="41">
        <v>4.1999999999999997E-3</v>
      </c>
      <c r="E27" s="20">
        <f t="shared" si="0"/>
        <v>188761.60462277825</v>
      </c>
      <c r="F27" s="20">
        <f t="shared" si="1"/>
        <v>188761.5</v>
      </c>
      <c r="G27" s="20">
        <f t="shared" si="4"/>
        <v>3.2916000003751833E-2</v>
      </c>
      <c r="K27" s="20">
        <f t="shared" si="5"/>
        <v>3.2916000003751833E-2</v>
      </c>
      <c r="O27" s="20">
        <f t="shared" ca="1" si="2"/>
        <v>3.4010452310718392E-2</v>
      </c>
      <c r="Q27" s="26">
        <f t="shared" si="3"/>
        <v>44368.921000000002</v>
      </c>
    </row>
    <row r="28" spans="1:21" ht="12.95" customHeight="1" x14ac:dyDescent="0.2">
      <c r="A28" s="39" t="s">
        <v>49</v>
      </c>
      <c r="B28" s="40" t="s">
        <v>50</v>
      </c>
      <c r="C28" s="47">
        <v>59387.579700000002</v>
      </c>
      <c r="D28" s="41">
        <v>4.1999999999999997E-3</v>
      </c>
      <c r="E28" s="20">
        <f t="shared" si="0"/>
        <v>188762.10904721948</v>
      </c>
      <c r="F28" s="20">
        <f t="shared" si="1"/>
        <v>188762</v>
      </c>
      <c r="G28" s="20">
        <f t="shared" si="4"/>
        <v>3.430800000205636E-2</v>
      </c>
      <c r="K28" s="20">
        <f t="shared" si="5"/>
        <v>3.430800000205636E-2</v>
      </c>
      <c r="O28" s="20">
        <f t="shared" ca="1" si="2"/>
        <v>3.401054073752928E-2</v>
      </c>
      <c r="Q28" s="26">
        <f t="shared" si="3"/>
        <v>44369.079700000002</v>
      </c>
    </row>
    <row r="29" spans="1:21" ht="12.95" customHeight="1" x14ac:dyDescent="0.2">
      <c r="A29" s="39" t="s">
        <v>49</v>
      </c>
      <c r="B29" s="40" t="s">
        <v>50</v>
      </c>
      <c r="C29" s="47">
        <v>59748.596299999997</v>
      </c>
      <c r="D29" s="41">
        <v>4.1999999999999997E-3</v>
      </c>
      <c r="E29" s="20">
        <f t="shared" si="0"/>
        <v>189909.59232842576</v>
      </c>
      <c r="F29" s="20">
        <f t="shared" si="1"/>
        <v>189909.5</v>
      </c>
      <c r="G29" s="20">
        <f t="shared" si="4"/>
        <v>2.9047999996691942E-2</v>
      </c>
      <c r="K29" s="20">
        <f t="shared" si="5"/>
        <v>2.9047999996691942E-2</v>
      </c>
      <c r="O29" s="20">
        <f t="shared" ca="1" si="2"/>
        <v>3.4213480268510177E-2</v>
      </c>
      <c r="Q29" s="26">
        <f t="shared" si="3"/>
        <v>44730.096299999997</v>
      </c>
    </row>
    <row r="30" spans="1:21" ht="12.95" customHeight="1" x14ac:dyDescent="0.2">
      <c r="A30" s="43" t="s">
        <v>49</v>
      </c>
      <c r="B30" s="40" t="s">
        <v>50</v>
      </c>
      <c r="C30" s="41">
        <v>60514.5213</v>
      </c>
      <c r="D30" s="41">
        <v>4.1999999999999997E-3</v>
      </c>
      <c r="E30" s="20">
        <f t="shared" si="0"/>
        <v>192344.06800671294</v>
      </c>
      <c r="F30" s="20">
        <f t="shared" si="1"/>
        <v>192344</v>
      </c>
      <c r="G30" s="20">
        <f t="shared" si="4"/>
        <v>2.1395999996457249E-2</v>
      </c>
      <c r="K30" s="20">
        <f t="shared" si="5"/>
        <v>2.1395999996457249E-2</v>
      </c>
      <c r="O30" s="20">
        <f t="shared" ca="1" si="2"/>
        <v>3.4644030410708876E-2</v>
      </c>
      <c r="Q30" s="26">
        <f t="shared" si="3"/>
        <v>45496.0213</v>
      </c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91493" xr:uid="{87990933-56F3-4D9E-B128-BC101B4D0D9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2025-06-12T06:51:56Z</dcterms:modified>
</cp:coreProperties>
</file>