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B9F2AB-00A5-458C-92AC-3434298FA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5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<sst xmlns="http://schemas.openxmlformats.org/spreadsheetml/2006/main" count="59" uniqueCount="51">
  <si>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</si>
  <si>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</si>
  <si>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</si>
  <si>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</si>
  <si>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</si>
  <si>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</si>
  <si>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</si>
  <si>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</si>
  <si>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</si>
  <si>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</si>
  <si>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</si>
  <si>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</si>
  <si>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</si>
  <si>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</si>
  <si>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</si>
  <si>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</si>
  <si>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</si>
  <si>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</si>
  <si>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</si>
  <si>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</si>
  <si>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</si>
  <si>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</si>
  <si>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</si>
  <si>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</si>
  <si>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</si>
  <si>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</si>
  <si>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</si>
  <si>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</si>
  <si>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</si>
  <si>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</si>
  <si>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</si>
  <si>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</si>
  <si>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</si>
  <si>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</si>
  <si>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</si>
  <si>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</si>
  <si>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</si>
  <si>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</si>
  <si>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</si>
  <si>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</si>
  <si>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</si>
  <si>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</si>
  <si>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</si>
  <si>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</si>
  <si>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</si>
  <si>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</si>
  <si>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</si>
  <si>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Fr276 Lyr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</si>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</sst>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#,##0.0000_ ;\-#,##0.0000\ 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8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Fr276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-1.065199998265598E-3</c:v>
                </c:pt>
                <c:pt idx="2">
                  <c:v>2.1200001356191933E-5</c:v>
                </c:pt>
                <c:pt idx="3">
                  <c:v>2.667200009454973E-3</c:v>
                </c:pt>
                <c:pt idx="4">
                  <c:v>-1.6956399995251559E-2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4.1999999999999997E-3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5.3954320442969406E-4</c:v>
                </c:pt>
                <c:pt idx="1">
                  <c:v>4.4546036019483648E-4</c:v>
                </c:pt>
                <c:pt idx="2">
                  <c:v>4.0147357587724071E-4</c:v>
                </c:pt>
                <c:pt idx="3">
                  <c:v>1.9986748108826011E-4</c:v>
                </c:pt>
                <c:pt idx="4">
                  <c:v>-1.6919544604296021E-2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38.5</c:v>
                </c:pt>
                <c:pt idx="2">
                  <c:v>56.5</c:v>
                </c:pt>
                <c:pt idx="3">
                  <c:v>139</c:v>
                </c:pt>
                <c:pt idx="4">
                  <c:v>7144.5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x14ac:dyDescent="0.2"/>
    <row r="4" spans="1:15" s="15" customFormat="1" ht="12.95" customHeight="1" x14ac:dyDescent="0.2">
      <c r="A4" s="19" t="s">
        <v>0</v>
      </c>
      <c r="C4" s="18" t="s">
        <v>37</v>
      </c>
      <c r="D4" s="18" t="s">
        <v>37</v>
      </c>
    </row>
    <row r="5" spans="1:15" s="15" customFormat="1" ht="12.95" customHeight="1" x14ac:dyDescent="0.2">
      <c r="A5" s="20" t="s">
        <v>28</v>
      </c>
      <c r="C5" s="21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22">
        <v>56577.311199999996</v>
      </c>
      <c r="D7" s="23" t="s">
        <v>46</v>
      </c>
    </row>
    <row r="8" spans="1:15" s="15" customFormat="1" ht="12.95" customHeight="1" x14ac:dyDescent="0.2">
      <c r="A8" s="15" t="s">
        <v>3</v>
      </c>
      <c r="C8" s="22">
        <v>0.3374952</v>
      </c>
      <c r="D8" s="23" t="s">
        <v>46</v>
      </c>
    </row>
    <row r="9" spans="1:15" s="15" customFormat="1" ht="12.95" customHeight="1" x14ac:dyDescent="0.2">
      <c r="A9" s="24" t="s">
        <v>32</v>
      </c>
      <c r="B9" s="25">
        <v>21</v>
      </c>
      <c r="C9" s="26"/>
      <c r="D9" s="27"/>
    </row>
    <row r="10" spans="1:15" s="15" customFormat="1" ht="12.95" customHeight="1" thickBot="1" x14ac:dyDescent="0.25">
      <c r="C10" s="28" t="s">
        <v>19</v>
      </c>
      <c r="D10" s="28" t="s">
        <v>20</v>
      </c>
    </row>
    <row r="11" spans="1:15" s="15" customFormat="1" ht="12.95" customHeight="1" x14ac:dyDescent="0.2">
      <c r="A11" s="15" t="s">
        <v>15</v>
      </c>
      <c r="C11" s="27">
        <f ca="1">INTERCEPT(INDIRECT($G$11):G992,INDIRECT($F$11):F992)</f>
        <v>5.3954320442969406E-4</v>
      </c>
      <c r="D11" s="18"/>
      <c r="F11" s="15" t="str">
        <f>"F"&amp;B9</f>
        <v>F21</v>
      </c>
      <c r="G11" s="15" t="str">
        <f>"G"&amp;B9</f>
        <v>G21</v>
      </c>
    </row>
    <row r="12" spans="1:15" s="15" customFormat="1" ht="12.95" customHeight="1" x14ac:dyDescent="0.2">
      <c r="A12" s="15" t="s">
        <v>16</v>
      </c>
      <c r="C12" s="27">
        <f ca="1">SLOPE(INDIRECT($G$11):G992,INDIRECT($F$11):F992)</f>
        <v>-2.4437102398664312E-6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29" t="s">
        <v>34</v>
      </c>
      <c r="F14" s="30">
        <v>1</v>
      </c>
    </row>
    <row r="15" spans="1:15" s="15" customFormat="1" ht="12.95" customHeight="1" x14ac:dyDescent="0.2">
      <c r="A15" s="31" t="s">
        <v>17</v>
      </c>
      <c r="C15" s="32">
        <f ca="1">(C7+C11)+(C8+C12)*INT(MAX(F21:F3533))</f>
        <v>58988.359990477242</v>
      </c>
      <c r="E15" s="29" t="s">
        <v>30</v>
      </c>
      <c r="F15" s="33">
        <f ca="1">NOW()+15018.5+$C$5/24</f>
        <v>60359.698328587961</v>
      </c>
    </row>
    <row r="16" spans="1:15" s="15" customFormat="1" ht="12.95" customHeight="1" x14ac:dyDescent="0.2">
      <c r="A16" s="19" t="s">
        <v>4</v>
      </c>
      <c r="C16" s="33">
        <f ca="1">+C8+C12</f>
        <v>0.33749275628976011</v>
      </c>
      <c r="E16" s="29" t="s">
        <v>35</v>
      </c>
      <c r="F16" s="34">
        <f ca="1">ROUND(2*(F15-$C$7)/$C$8,0)/2+F14</f>
        <v>11208</v>
      </c>
    </row>
    <row r="17" spans="1:21" s="15" customFormat="1" ht="12.95" customHeight="1" thickBot="1" x14ac:dyDescent="0.25">
      <c r="A17" s="29" t="s">
        <v>27</v>
      </c>
      <c r="C17" s="15">
        <f>COUNT(C21:C2191)</f>
        <v>5</v>
      </c>
      <c r="E17" s="29" t="s">
        <v>36</v>
      </c>
      <c r="F17" s="27">
        <f ca="1">ROUND(2*(F15-$C$15)/$C$16,0)/2+F14</f>
        <v>4064.5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58988.359990477242</v>
      </c>
      <c r="D18" s="36">
        <f ca="1">+C16</f>
        <v>0.33749275628976011</v>
      </c>
      <c r="E18" s="29" t="s">
        <v>31</v>
      </c>
      <c r="F18" s="37">
        <f ca="1">+$C$15+$C$16*F17-15018.5-$C$5/24</f>
        <v>45341.995131750307</v>
      </c>
    </row>
    <row r="19" spans="1:21" s="15" customFormat="1" ht="12.95" customHeight="1" thickTop="1" x14ac:dyDescent="0.2">
      <c r="F19" s="15" t="s">
        <v>43</v>
      </c>
    </row>
    <row r="20" spans="1:21" s="15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5" customFormat="1" ht="12.95" customHeight="1" x14ac:dyDescent="0.2">
      <c r="A21" s="15" t="str">
        <f>D7</f>
        <v>VSX</v>
      </c>
      <c r="C21" s="41">
        <f>C$7</f>
        <v>56577.311199999996</v>
      </c>
      <c r="D21" s="41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5.3954320442969406E-4</v>
      </c>
      <c r="Q21" s="42">
        <f>+C21-15018.5</f>
        <v>41558.811199999996</v>
      </c>
    </row>
    <row r="22" spans="1:21" s="15" customFormat="1" ht="12.95" customHeight="1" x14ac:dyDescent="0.2">
      <c r="A22" s="12" t="s">
        <v>48</v>
      </c>
      <c r="B22" s="43" t="s">
        <v>49</v>
      </c>
      <c r="C22" s="13">
        <v>56590.303699999997</v>
      </c>
      <c r="D22" s="14">
        <v>3.5000000000000001E-3</v>
      </c>
      <c r="E22" s="15">
        <f t="shared" ref="E22:E25" si="0">+(C22-C$7)/C$8</f>
        <v>38.496843806964634</v>
      </c>
      <c r="F22" s="15">
        <f t="shared" ref="F22:F25" si="1">ROUND(2*E22,0)/2</f>
        <v>38.5</v>
      </c>
      <c r="G22" s="15">
        <f t="shared" ref="G22:G25" si="2">+C22-(C$7+F22*C$8)</f>
        <v>-1.065199998265598E-3</v>
      </c>
      <c r="K22" s="15">
        <f t="shared" ref="K22:K25" si="3">+G22</f>
        <v>-1.065199998265598E-3</v>
      </c>
      <c r="O22" s="15">
        <f t="shared" ref="O22:O25" ca="1" si="4">+C$11+C$12*$F22</f>
        <v>4.4546036019483648E-4</v>
      </c>
      <c r="Q22" s="42">
        <f t="shared" ref="Q22:Q25" si="5">+C22-15018.5</f>
        <v>41571.803699999997</v>
      </c>
    </row>
    <row r="23" spans="1:21" s="15" customFormat="1" ht="12.95" customHeight="1" x14ac:dyDescent="0.2">
      <c r="A23" s="12" t="s">
        <v>48</v>
      </c>
      <c r="B23" s="43" t="s">
        <v>49</v>
      </c>
      <c r="C23" s="13">
        <v>56596.379699999998</v>
      </c>
      <c r="D23" s="14">
        <v>3.5000000000000001E-3</v>
      </c>
      <c r="E23" s="15">
        <f t="shared" si="0"/>
        <v>56.500062815711814</v>
      </c>
      <c r="F23" s="15">
        <f t="shared" si="1"/>
        <v>56.5</v>
      </c>
      <c r="G23" s="15">
        <f t="shared" si="2"/>
        <v>2.1200001356191933E-5</v>
      </c>
      <c r="K23" s="15">
        <f t="shared" si="3"/>
        <v>2.1200001356191933E-5</v>
      </c>
      <c r="O23" s="15">
        <f t="shared" ca="1" si="4"/>
        <v>4.0147357587724071E-4</v>
      </c>
      <c r="Q23" s="42">
        <f t="shared" si="5"/>
        <v>41577.879699999998</v>
      </c>
    </row>
    <row r="24" spans="1:21" s="15" customFormat="1" ht="12.95" customHeight="1" x14ac:dyDescent="0.2">
      <c r="A24" s="12" t="s">
        <v>48</v>
      </c>
      <c r="B24" s="43" t="s">
        <v>50</v>
      </c>
      <c r="C24" s="13">
        <v>56624.225700000003</v>
      </c>
      <c r="D24" s="14">
        <v>4.1999999999999997E-3</v>
      </c>
      <c r="E24" s="15">
        <f t="shared" si="0"/>
        <v>139.00790292723045</v>
      </c>
      <c r="F24" s="15">
        <f t="shared" si="1"/>
        <v>139</v>
      </c>
      <c r="G24" s="15">
        <f t="shared" si="2"/>
        <v>2.667200009454973E-3</v>
      </c>
      <c r="K24" s="15">
        <f t="shared" si="3"/>
        <v>2.667200009454973E-3</v>
      </c>
      <c r="O24" s="15">
        <f t="shared" ca="1" si="4"/>
        <v>1.9986748108826011E-4</v>
      </c>
      <c r="Q24" s="42">
        <f t="shared" si="5"/>
        <v>41605.725700000003</v>
      </c>
    </row>
    <row r="25" spans="1:21" s="15" customFormat="1" ht="12.95" customHeight="1" x14ac:dyDescent="0.2">
      <c r="A25" s="12" t="s">
        <v>48</v>
      </c>
      <c r="B25" s="43" t="s">
        <v>49</v>
      </c>
      <c r="C25" s="13">
        <v>58988.528700000003</v>
      </c>
      <c r="D25" s="14">
        <v>3.5000000000000001E-3</v>
      </c>
      <c r="E25" s="15">
        <f t="shared" si="0"/>
        <v>7144.4497581002815</v>
      </c>
      <c r="F25" s="15">
        <f t="shared" si="1"/>
        <v>7144.5</v>
      </c>
      <c r="G25" s="15">
        <f t="shared" si="2"/>
        <v>-1.6956399995251559E-2</v>
      </c>
      <c r="K25" s="15">
        <f t="shared" si="3"/>
        <v>-1.6956399995251559E-2</v>
      </c>
      <c r="O25" s="15">
        <f t="shared" ca="1" si="4"/>
        <v>-1.6919544604296021E-2</v>
      </c>
      <c r="Q25" s="42">
        <f t="shared" si="5"/>
        <v>43970.028700000003</v>
      </c>
    </row>
    <row r="26" spans="1:21" s="15" customFormat="1" ht="12.95" customHeight="1" x14ac:dyDescent="0.2">
      <c r="C26" s="41"/>
      <c r="D26" s="41"/>
      <c r="Q26" s="42"/>
    </row>
    <row r="27" spans="1:21" s="15" customFormat="1" ht="12.95" customHeight="1" x14ac:dyDescent="0.2">
      <c r="C27" s="41"/>
      <c r="D27" s="41"/>
      <c r="Q27" s="42"/>
    </row>
    <row r="28" spans="1:21" s="15" customFormat="1" ht="12.95" customHeight="1" x14ac:dyDescent="0.2">
      <c r="C28" s="41"/>
      <c r="D28" s="41"/>
      <c r="Q28" s="42"/>
    </row>
    <row r="29" spans="1:21" s="15" customFormat="1" ht="12.95" customHeight="1" x14ac:dyDescent="0.2">
      <c r="C29" s="41"/>
      <c r="D29" s="41"/>
      <c r="Q29" s="42"/>
    </row>
    <row r="30" spans="1:21" s="15" customFormat="1" ht="12.95" customHeight="1" x14ac:dyDescent="0.2">
      <c r="C30" s="41"/>
      <c r="D30" s="41"/>
      <c r="Q30" s="42"/>
    </row>
    <row r="31" spans="1:21" s="15" customFormat="1" ht="12.95" customHeight="1" x14ac:dyDescent="0.2">
      <c r="C31" s="41"/>
      <c r="D31" s="41"/>
      <c r="Q31" s="42"/>
    </row>
    <row r="32" spans="1:21" s="15" customFormat="1" ht="12.95" customHeight="1" x14ac:dyDescent="0.2">
      <c r="C32" s="41"/>
      <c r="D32" s="41"/>
      <c r="Q32" s="42"/>
    </row>
    <row r="33" spans="3:17" s="15" customFormat="1" ht="12.95" customHeight="1" x14ac:dyDescent="0.2">
      <c r="C33" s="41"/>
      <c r="D33" s="41"/>
      <c r="Q33" s="42"/>
    </row>
    <row r="34" spans="3:17" s="15" customFormat="1" ht="12.95" customHeight="1" x14ac:dyDescent="0.2">
      <c r="C34" s="41"/>
      <c r="D34" s="41"/>
    </row>
    <row r="35" spans="3:17" s="15" customFormat="1" ht="12.95" customHeight="1" x14ac:dyDescent="0.2">
      <c r="C35" s="41"/>
      <c r="D35" s="41"/>
    </row>
    <row r="36" spans="3:17" s="15" customFormat="1" ht="12.95" customHeight="1" x14ac:dyDescent="0.2">
      <c r="C36" s="41"/>
      <c r="D36" s="41"/>
    </row>
    <row r="37" spans="3:17" s="15" customFormat="1" ht="12.95" customHeight="1" x14ac:dyDescent="0.2">
      <c r="C37" s="41"/>
      <c r="D37" s="41"/>
    </row>
    <row r="38" spans="3:17" s="15" customFormat="1" ht="12.95" customHeight="1" x14ac:dyDescent="0.2">
      <c r="C38" s="41"/>
      <c r="D38" s="41"/>
    </row>
    <row r="39" spans="3:17" s="15" customFormat="1" ht="12.95" customHeight="1" x14ac:dyDescent="0.2">
      <c r="C39" s="41"/>
      <c r="D39" s="4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2024-02-19T03:45:35Z</dcterms:modified>
</cp:coreProperties>
</file>