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5FB356-A1E3-475A-BAB1-49EF8891D5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7" i="1" l="1"/>
  <c r="G15" i="2"/>
  <c r="C15" i="2"/>
  <c r="G14" i="2"/>
  <c r="C14" i="2"/>
  <c r="G13" i="2"/>
  <c r="C13" i="2"/>
  <c r="G16" i="2"/>
  <c r="C16" i="2"/>
  <c r="E16" i="2"/>
  <c r="G12" i="2"/>
  <c r="C12" i="2"/>
  <c r="G11" i="2"/>
  <c r="C11" i="2"/>
  <c r="H15" i="2"/>
  <c r="D15" i="2"/>
  <c r="B15" i="2"/>
  <c r="A15" i="2"/>
  <c r="H14" i="2"/>
  <c r="D14" i="2"/>
  <c r="B14" i="2"/>
  <c r="A14" i="2"/>
  <c r="H13" i="2"/>
  <c r="D13" i="2"/>
  <c r="B13" i="2"/>
  <c r="A13" i="2"/>
  <c r="H16" i="2"/>
  <c r="D16" i="2"/>
  <c r="B16" i="2"/>
  <c r="A16" i="2"/>
  <c r="H12" i="2"/>
  <c r="D12" i="2"/>
  <c r="B12" i="2"/>
  <c r="A12" i="2"/>
  <c r="H11" i="2"/>
  <c r="D11" i="2"/>
  <c r="B11" i="2"/>
  <c r="A11" i="2"/>
  <c r="F11" i="1"/>
  <c r="Q40" i="1"/>
  <c r="Q39" i="1"/>
  <c r="G11" i="1"/>
  <c r="E14" i="1"/>
  <c r="C17" i="1"/>
  <c r="Q38" i="1"/>
  <c r="Q36" i="1"/>
  <c r="Q35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C7" i="1"/>
  <c r="E37" i="1"/>
  <c r="F37" i="1"/>
  <c r="C8" i="1"/>
  <c r="Q21" i="1"/>
  <c r="E11" i="2"/>
  <c r="E12" i="2"/>
  <c r="E14" i="2"/>
  <c r="E39" i="1"/>
  <c r="F39" i="1"/>
  <c r="G32" i="1"/>
  <c r="I32" i="1"/>
  <c r="E30" i="1"/>
  <c r="F30" i="1"/>
  <c r="G30" i="1"/>
  <c r="I30" i="1"/>
  <c r="G24" i="1"/>
  <c r="I24" i="1"/>
  <c r="E22" i="1"/>
  <c r="F22" i="1"/>
  <c r="E35" i="1"/>
  <c r="F35" i="1"/>
  <c r="E27" i="1"/>
  <c r="F27" i="1"/>
  <c r="G21" i="1"/>
  <c r="G34" i="1"/>
  <c r="I34" i="1"/>
  <c r="E32" i="1"/>
  <c r="F32" i="1"/>
  <c r="E24" i="1"/>
  <c r="F24" i="1"/>
  <c r="E38" i="1"/>
  <c r="F38" i="1"/>
  <c r="G38" i="1"/>
  <c r="J38" i="1"/>
  <c r="E29" i="1"/>
  <c r="F29" i="1"/>
  <c r="G29" i="1"/>
  <c r="I29" i="1"/>
  <c r="G23" i="1"/>
  <c r="I23" i="1"/>
  <c r="E21" i="1"/>
  <c r="F21" i="1"/>
  <c r="E34" i="1"/>
  <c r="F34" i="1"/>
  <c r="E26" i="1"/>
  <c r="F26" i="1"/>
  <c r="G26" i="1"/>
  <c r="I26" i="1"/>
  <c r="E40" i="1"/>
  <c r="F40" i="1"/>
  <c r="G40" i="1"/>
  <c r="J40" i="1"/>
  <c r="G33" i="1"/>
  <c r="I33" i="1"/>
  <c r="E31" i="1"/>
  <c r="F31" i="1"/>
  <c r="G31" i="1"/>
  <c r="I31" i="1"/>
  <c r="E23" i="1"/>
  <c r="F23" i="1"/>
  <c r="G37" i="1"/>
  <c r="N37" i="1"/>
  <c r="G39" i="1"/>
  <c r="J39" i="1"/>
  <c r="E36" i="1"/>
  <c r="F36" i="1"/>
  <c r="G36" i="1"/>
  <c r="J36" i="1"/>
  <c r="E28" i="1"/>
  <c r="F28" i="1"/>
  <c r="G28" i="1"/>
  <c r="I28" i="1"/>
  <c r="G22" i="1"/>
  <c r="I22" i="1"/>
  <c r="G35" i="1"/>
  <c r="J35" i="1"/>
  <c r="E33" i="1"/>
  <c r="F33" i="1"/>
  <c r="G27" i="1"/>
  <c r="I27" i="1"/>
  <c r="E25" i="1"/>
  <c r="F25" i="1"/>
  <c r="G25" i="1"/>
  <c r="I25" i="1"/>
  <c r="H21" i="1"/>
  <c r="E15" i="2"/>
  <c r="E13" i="2"/>
  <c r="C12" i="1"/>
  <c r="C16" i="1" l="1"/>
  <c r="D18" i="1" s="1"/>
  <c r="E15" i="1"/>
  <c r="C11" i="1"/>
  <c r="O29" i="1" l="1"/>
  <c r="O21" i="1"/>
  <c r="C15" i="1"/>
  <c r="O31" i="1"/>
  <c r="O24" i="1"/>
  <c r="O25" i="1"/>
  <c r="O32" i="1"/>
  <c r="O33" i="1"/>
  <c r="O39" i="1"/>
  <c r="O36" i="1"/>
  <c r="O22" i="1"/>
  <c r="O40" i="1"/>
  <c r="O37" i="1"/>
  <c r="O23" i="1"/>
  <c r="O38" i="1"/>
  <c r="O27" i="1"/>
  <c r="O34" i="1"/>
  <c r="O28" i="1"/>
  <c r="O30" i="1"/>
  <c r="O35" i="1"/>
  <c r="O26" i="1"/>
  <c r="C18" i="1" l="1"/>
  <c r="E16" i="1"/>
  <c r="E17" i="1" s="1"/>
</calcChain>
</file>

<file path=xl/sharedStrings.xml><?xml version="1.0" encoding="utf-8"?>
<sst xmlns="http://schemas.openxmlformats.org/spreadsheetml/2006/main" count="157" uniqueCount="109">
  <si>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</si>
  <si>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</si>
  <si>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</si>
  <si>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</si>
  <si>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</si>
  <si>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</si>
  <si>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</si>
  <si>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</si>
  <si>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</si>
  <si>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</si>
  <si>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</si>
  <si>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</si>
  <si>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</si>
  <si>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</si>
  <si>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</si>
  <si>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</si>
  <si>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</si>
  <si>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</si>
  <si>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</si>
  <si>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</si>
  <si>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</si>
  <si>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</si>
  <si>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</si>
  <si>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</si>
  <si>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</si>
  <si>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</si>
  <si>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</si>
  <si>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</si>
  <si>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</si>
  <si>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Bull.49</t>
  </si>
  <si>
    <t>B</t>
  </si>
  <si>
    <t>Diethelm R</t>
  </si>
  <si>
    <t>BBSAG Bull.50</t>
  </si>
  <si>
    <t>BBSAG Bull.60</t>
  </si>
  <si>
    <t>BBSAG Bull.61</t>
  </si>
  <si>
    <t>BBSAG Bull.62</t>
  </si>
  <si>
    <t>BBSAG Bull.66</t>
  </si>
  <si>
    <t>BBSAG Bull.68</t>
  </si>
  <si>
    <t>BBSAG Bull.69</t>
  </si>
  <si>
    <t>BBSAG Bull.73</t>
  </si>
  <si>
    <t>Elias D</t>
  </si>
  <si>
    <t>BBSAG Bull.74</t>
  </si>
  <si>
    <t>BBSAG Bull.84</t>
  </si>
  <si>
    <t>BBSAG</t>
  </si>
  <si>
    <t>IBVS 5263</t>
  </si>
  <si>
    <t>I</t>
  </si>
  <si>
    <t>IBVS 4888</t>
  </si>
  <si>
    <t>EA/SD</t>
  </si>
  <si>
    <t># of data points:</t>
  </si>
  <si>
    <t>OEJV 0107</t>
  </si>
  <si>
    <t>OEJV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</si>
  <si>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</si>
  <si>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</si>
  <si>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</si>
  <si>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</si>
  <si>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</si>
  <si>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</si>
  <si>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</si>
  <si>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</si>
  <si>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</si>
  <si>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6010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</si>
  <si>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</si>
  <si>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</si>
  <si>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</si>
  <si>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</si>
  <si>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</si>
  <si>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</si>
  <si>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</si>
  <si>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</si>
  <si>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</si>
  <si>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</si>
  <si>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</si>
  <si>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</si>
  <si>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2450943.4196 </t>
  </si>
  <si>
    <t> 09.05.1998 22:04 </t>
  </si>
  <si>
    <t> -0.0055 </t>
  </si>
  <si>
    <t>E </t>
  </si>
  <si>
    <t>?</t>
  </si>
  <si>
    <t> M.Zejda </t>
  </si>
  <si>
    <t>IBVS 4888 </t>
  </si>
  <si>
    <t>2451375.4921 </t>
  </si>
  <si>
    <t> 15.07.1999 23:48 </t>
  </si>
  <si>
    <t> 0.0016 </t>
  </si>
  <si>
    <t> J.Safar </t>
  </si>
  <si>
    <t>IBVS 5263 </t>
  </si>
  <si>
    <t>2451722.4761 </t>
  </si>
  <si>
    <t> 26.06.2000 23:25 </t>
  </si>
  <si>
    <t> 0.0038 </t>
  </si>
  <si>
    <t> R.Diethelm </t>
  </si>
  <si>
    <t> BBS 123 </t>
  </si>
  <si>
    <t>2454212.5072 </t>
  </si>
  <si>
    <t> 22.04.2007 00:10 </t>
  </si>
  <si>
    <t> 0.0083 </t>
  </si>
  <si>
    <t>C </t>
  </si>
  <si>
    <t>R</t>
  </si>
  <si>
    <t> M.Lehky </t>
  </si>
  <si>
    <t>OEJV 0107 </t>
  </si>
  <si>
    <t>2455778.5719 </t>
  </si>
  <si>
    <t> 05.08.2011 01:43 </t>
  </si>
  <si>
    <t> 0.0019 </t>
  </si>
  <si>
    <t>-I</t>
  </si>
  <si>
    <t> F.Agerer </t>
  </si>
  <si>
    <t>BAVM 220 </t>
  </si>
  <si>
    <t>2456072.3790 </t>
  </si>
  <si>
    <t> 24.05.2012 21:05 </t>
  </si>
  <si>
    <t>13171</t>
  </si>
  <si>
    <t> 0.0045 </t>
  </si>
  <si>
    <t>BAVM 231 </t>
  </si>
  <si>
    <t>GZ Lyr / GSC 2131-2406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</si>
</sst>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Lyr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6-4295-8A00-A1C3FB8D5D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2.1599799998512026E-2</c:v>
                </c:pt>
                <c:pt idx="2">
                  <c:v>2.2116799991636071E-2</c:v>
                </c:pt>
                <c:pt idx="3">
                  <c:v>1.7820199995185249E-2</c:v>
                </c:pt>
                <c:pt idx="4">
                  <c:v>3.9573999965796247E-3</c:v>
                </c:pt>
                <c:pt idx="5">
                  <c:v>-6.2289999987115152E-3</c:v>
                </c:pt>
                <c:pt idx="6">
                  <c:v>-2.2372800005541649E-2</c:v>
                </c:pt>
                <c:pt idx="7">
                  <c:v>-7.2536000006948598E-3</c:v>
                </c:pt>
                <c:pt idx="8">
                  <c:v>-1.4397400002053473E-2</c:v>
                </c:pt>
                <c:pt idx="9">
                  <c:v>6.6705999997793697E-3</c:v>
                </c:pt>
                <c:pt idx="10">
                  <c:v>1.7983999932766892E-3</c:v>
                </c:pt>
                <c:pt idx="11">
                  <c:v>3.7983999936841428E-3</c:v>
                </c:pt>
                <c:pt idx="12">
                  <c:v>1.8349399993894622E-2</c:v>
                </c:pt>
                <c:pt idx="13">
                  <c:v>-1.2131199997384101E-2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F6-4295-8A00-A1C3FB8D5D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4">
                  <c:v>-5.4786000036983751E-3</c:v>
                </c:pt>
                <c:pt idx="15">
                  <c:v>1.5563999986625277E-3</c:v>
                </c:pt>
                <c:pt idx="17">
                  <c:v>8.3415999979479238E-3</c:v>
                </c:pt>
                <c:pt idx="18">
                  <c:v>1.9099999990430661E-3</c:v>
                </c:pt>
                <c:pt idx="19">
                  <c:v>4.4937999991816469E-3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F6-4295-8A00-A1C3FB8D5D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F6-4295-8A00-A1C3FB8D5D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F6-4295-8A00-A1C3FB8D5D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F6-4295-8A00-A1C3FB8D5D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4">
                    <c:v>5.8999999999999999E-3</c:v>
                  </c:pt>
                  <c:pt idx="15">
                    <c:v>5.0000000000000001E-3</c:v>
                  </c:pt>
                  <c:pt idx="17">
                    <c:v>2.0000000000000001E-4</c:v>
                  </c:pt>
                  <c:pt idx="18">
                    <c:v>1.6000000000000001E-3</c:v>
                  </c:pt>
                  <c:pt idx="19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6">
                  <c:v>3.7521999984164722E-3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F6-4295-8A00-A1C3FB8D5D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4441</c:v>
                </c:pt>
                <c:pt idx="2">
                  <c:v>4456</c:v>
                </c:pt>
                <c:pt idx="3">
                  <c:v>4459</c:v>
                </c:pt>
                <c:pt idx="4">
                  <c:v>4933</c:v>
                </c:pt>
                <c:pt idx="5">
                  <c:v>4945</c:v>
                </c:pt>
                <c:pt idx="6">
                  <c:v>5024</c:v>
                </c:pt>
                <c:pt idx="7">
                  <c:v>5188</c:v>
                </c:pt>
                <c:pt idx="8">
                  <c:v>5267</c:v>
                </c:pt>
                <c:pt idx="9">
                  <c:v>5327</c:v>
                </c:pt>
                <c:pt idx="10">
                  <c:v>5528</c:v>
                </c:pt>
                <c:pt idx="11">
                  <c:v>5528</c:v>
                </c:pt>
                <c:pt idx="12">
                  <c:v>5573</c:v>
                </c:pt>
                <c:pt idx="13">
                  <c:v>6296</c:v>
                </c:pt>
                <c:pt idx="14">
                  <c:v>9313</c:v>
                </c:pt>
                <c:pt idx="15">
                  <c:v>9638</c:v>
                </c:pt>
                <c:pt idx="16">
                  <c:v>9899</c:v>
                </c:pt>
                <c:pt idx="17">
                  <c:v>11772</c:v>
                </c:pt>
                <c:pt idx="18">
                  <c:v>12950</c:v>
                </c:pt>
                <c:pt idx="19">
                  <c:v>13171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2.7474704695213729E-3</c:v>
                </c:pt>
                <c:pt idx="1">
                  <c:v>2.5266955799479441E-3</c:v>
                </c:pt>
                <c:pt idx="2">
                  <c:v>2.5259498867834314E-3</c:v>
                </c:pt>
                <c:pt idx="3">
                  <c:v>2.5258007481505289E-3</c:v>
                </c:pt>
                <c:pt idx="4">
                  <c:v>2.5022368441519234E-3</c:v>
                </c:pt>
                <c:pt idx="5">
                  <c:v>2.5016402896203133E-3</c:v>
                </c:pt>
                <c:pt idx="6">
                  <c:v>2.4977129722872126E-3</c:v>
                </c:pt>
                <c:pt idx="7">
                  <c:v>2.4895600603552057E-3</c:v>
                </c:pt>
                <c:pt idx="8">
                  <c:v>2.485632743022105E-3</c:v>
                </c:pt>
                <c:pt idx="9">
                  <c:v>2.4826499703640534E-3</c:v>
                </c:pt>
                <c:pt idx="10">
                  <c:v>2.4726576819595818E-3</c:v>
                </c:pt>
                <c:pt idx="11">
                  <c:v>2.4726576819595818E-3</c:v>
                </c:pt>
                <c:pt idx="12">
                  <c:v>2.4704206024660433E-3</c:v>
                </c:pt>
                <c:pt idx="13">
                  <c:v>2.4344781919365252E-3</c:v>
                </c:pt>
                <c:pt idx="14">
                  <c:v>2.2844944401141801E-3</c:v>
                </c:pt>
                <c:pt idx="15">
                  <c:v>2.2683377548830693E-3</c:v>
                </c:pt>
                <c:pt idx="16">
                  <c:v>2.2553626938205461E-3</c:v>
                </c:pt>
                <c:pt idx="17">
                  <c:v>2.1622504740117119E-3</c:v>
                </c:pt>
                <c:pt idx="18">
                  <c:v>2.1036887041586388E-3</c:v>
                </c:pt>
                <c:pt idx="19">
                  <c:v>2.0927021582014833E-3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F6-4295-8A00-A1C3FB8D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689184"/>
        <c:axId val="1"/>
      </c:scatterChart>
      <c:valAx>
        <c:axId val="65768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68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8451443569553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0</xdr:row>
      <xdr:rowOff>9524</xdr:rowOff>
    </xdr:from>
    <xdr:to>
      <xdr:col>17</xdr:col>
      <xdr:colOff>238124</xdr:colOff>
      <xdr:row>18</xdr:row>
      <xdr:rowOff>95249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666008-9AC2-7E94-D3CD-268CCA7AB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konkoly.hu/cgi-bin/IBVS?4888" TargetMode="External"/><Relationship Id="rId5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108</v>
      </c>
    </row>
    <row r="2" spans="1:7" s="20" customFormat="1" ht="12.95" customHeight="1" x14ac:dyDescent="0.2">
      <c r="A2" s="20" t="s">
        <v>24</v>
      </c>
      <c r="B2" s="21" t="s">
        <v>47</v>
      </c>
    </row>
    <row r="3" spans="1:7" s="20" customFormat="1" ht="12.95" customHeight="1" x14ac:dyDescent="0.2"/>
    <row r="4" spans="1:7" s="20" customFormat="1" ht="12.95" customHeight="1" x14ac:dyDescent="0.2">
      <c r="A4" s="22" t="s">
        <v>0</v>
      </c>
      <c r="C4" s="23">
        <v>38562.423000000003</v>
      </c>
      <c r="D4" s="24">
        <v>1.3294322000000001</v>
      </c>
    </row>
    <row r="5" spans="1:7" s="20" customFormat="1" ht="12.95" customHeight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f>+C4</f>
        <v>38562.423000000003</v>
      </c>
    </row>
    <row r="8" spans="1:7" s="20" customFormat="1" ht="12.95" customHeight="1" x14ac:dyDescent="0.2">
      <c r="A8" s="20" t="s">
        <v>3</v>
      </c>
      <c r="C8" s="20">
        <f>+D4</f>
        <v>1.3294322000000001</v>
      </c>
    </row>
    <row r="9" spans="1:7" s="20" customFormat="1" ht="12.95" customHeight="1" x14ac:dyDescent="0.2">
      <c r="A9" s="25" t="s">
        <v>51</v>
      </c>
      <c r="C9" s="26">
        <v>-9.5</v>
      </c>
      <c r="D9" s="20" t="s">
        <v>52</v>
      </c>
    </row>
    <row r="10" spans="1:7" s="20" customFormat="1" ht="12.95" customHeight="1" thickBot="1" x14ac:dyDescent="0.25">
      <c r="C10" s="27" t="s">
        <v>20</v>
      </c>
      <c r="D10" s="27" t="s">
        <v>21</v>
      </c>
    </row>
    <row r="11" spans="1:7" s="20" customFormat="1" ht="12.95" customHeight="1" x14ac:dyDescent="0.2">
      <c r="A11" s="20" t="s">
        <v>16</v>
      </c>
      <c r="C11" s="28">
        <f ca="1">INTERCEPT(INDIRECT($G$11):G992,INDIRECT($F$11):F992)</f>
        <v>2.7474704695213729E-3</v>
      </c>
      <c r="D11" s="29"/>
      <c r="F11" s="30" t="str">
        <f>"F"&amp;E19</f>
        <v>F21</v>
      </c>
      <c r="G11" s="28" t="str">
        <f>"G"&amp;E19</f>
        <v>G21</v>
      </c>
    </row>
    <row r="12" spans="1:7" s="20" customFormat="1" ht="12.95" customHeight="1" x14ac:dyDescent="0.2">
      <c r="A12" s="20" t="s">
        <v>17</v>
      </c>
      <c r="C12" s="28">
        <f ca="1">SLOPE(INDIRECT($G$11):G992,INDIRECT($F$11):F992)</f>
        <v>-4.9712877634187968E-8</v>
      </c>
      <c r="D12" s="29"/>
    </row>
    <row r="13" spans="1:7" s="20" customFormat="1" ht="12.95" customHeight="1" x14ac:dyDescent="0.2">
      <c r="A13" s="20" t="s">
        <v>19</v>
      </c>
      <c r="C13" s="29" t="s">
        <v>14</v>
      </c>
      <c r="D13" s="31" t="s">
        <v>58</v>
      </c>
      <c r="E13" s="26">
        <v>1</v>
      </c>
    </row>
    <row r="14" spans="1:7" s="20" customFormat="1" ht="12.95" customHeight="1" x14ac:dyDescent="0.2">
      <c r="D14" s="31" t="s">
        <v>53</v>
      </c>
      <c r="E14" s="32">
        <f ca="1">NOW()+15018.5+$C$9/24</f>
        <v>60359.70868935185</v>
      </c>
    </row>
    <row r="15" spans="1:7" s="20" customFormat="1" ht="12.95" customHeight="1" x14ac:dyDescent="0.2">
      <c r="A15" s="33" t="s">
        <v>18</v>
      </c>
      <c r="C15" s="34">
        <f ca="1">(C7+C11)+(C8+C12)*INT(MAX(F21:F3533))</f>
        <v>56072.376598902163</v>
      </c>
      <c r="D15" s="31" t="s">
        <v>59</v>
      </c>
      <c r="E15" s="32">
        <f ca="1">ROUND(2*(E14-$C$7)/$C$8,0)/2+E13</f>
        <v>16397</v>
      </c>
    </row>
    <row r="16" spans="1:7" s="20" customFormat="1" ht="12.95" customHeight="1" x14ac:dyDescent="0.2">
      <c r="A16" s="22" t="s">
        <v>4</v>
      </c>
      <c r="C16" s="35">
        <f ca="1">+C8+C12</f>
        <v>1.3294321502871225</v>
      </c>
      <c r="D16" s="31" t="s">
        <v>54</v>
      </c>
      <c r="E16" s="28">
        <f ca="1">ROUND(2*(E14-$C$15)/$C$16,0)/2+E13</f>
        <v>3226</v>
      </c>
    </row>
    <row r="17" spans="1:30" s="20" customFormat="1" ht="12.95" customHeight="1" thickBot="1" x14ac:dyDescent="0.25">
      <c r="A17" s="31" t="s">
        <v>48</v>
      </c>
      <c r="C17" s="20">
        <f>COUNT(C21:C2191)</f>
        <v>20</v>
      </c>
      <c r="D17" s="31" t="s">
        <v>55</v>
      </c>
      <c r="E17" s="36">
        <f ca="1">+$C$15+$C$16*E16-15018.5-$C$9/24</f>
        <v>45343.020549061759</v>
      </c>
    </row>
    <row r="18" spans="1:30" s="20" customFormat="1" ht="12.95" customHeight="1" x14ac:dyDescent="0.2">
      <c r="A18" s="22" t="s">
        <v>5</v>
      </c>
      <c r="C18" s="23">
        <f ca="1">+C15</f>
        <v>56072.376598902163</v>
      </c>
      <c r="D18" s="24">
        <f ca="1">+C16</f>
        <v>1.3294321502871225</v>
      </c>
      <c r="E18" s="37" t="s">
        <v>56</v>
      </c>
    </row>
    <row r="19" spans="1:30" s="20" customFormat="1" ht="12.95" customHeight="1" thickTop="1" x14ac:dyDescent="0.2">
      <c r="A19" s="38" t="s">
        <v>57</v>
      </c>
      <c r="E19" s="39">
        <v>21</v>
      </c>
    </row>
    <row r="20" spans="1:30" s="20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43</v>
      </c>
      <c r="J20" s="40" t="s">
        <v>64</v>
      </c>
      <c r="K20" s="40" t="s">
        <v>50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27" t="s">
        <v>15</v>
      </c>
    </row>
    <row r="21" spans="1:30" s="42" customFormat="1" ht="12.95" customHeight="1" x14ac:dyDescent="0.2">
      <c r="A21" s="42" t="s">
        <v>12</v>
      </c>
      <c r="C21" s="43">
        <v>38562.423000000003</v>
      </c>
      <c r="D21" s="43" t="s">
        <v>14</v>
      </c>
      <c r="E21" s="42">
        <f t="shared" ref="E21:E40" si="0">+(C21-C$7)/C$8</f>
        <v>0</v>
      </c>
      <c r="F21" s="42">
        <f t="shared" ref="F21:F40" si="1">ROUND(2*E21,0)/2</f>
        <v>0</v>
      </c>
      <c r="G21" s="42">
        <f t="shared" ref="G21:G40" si="2">+C21-(C$7+F21*C$8)</f>
        <v>0</v>
      </c>
      <c r="H21" s="42">
        <f>+G21</f>
        <v>0</v>
      </c>
      <c r="O21" s="42">
        <f t="shared" ref="O21:O40" ca="1" si="3">+C$11+C$12*F21</f>
        <v>2.7474704695213729E-3</v>
      </c>
      <c r="Q21" s="44">
        <f t="shared" ref="Q21:Q40" si="4">+C21-15018.5</f>
        <v>23543.923000000003</v>
      </c>
    </row>
    <row r="22" spans="1:30" s="42" customFormat="1" ht="12.95" customHeight="1" x14ac:dyDescent="0.2">
      <c r="A22" s="42" t="s">
        <v>29</v>
      </c>
      <c r="C22" s="43">
        <v>44466.453000000001</v>
      </c>
      <c r="D22" s="43"/>
      <c r="E22" s="42">
        <f t="shared" si="0"/>
        <v>4441.016247387417</v>
      </c>
      <c r="F22" s="42">
        <f t="shared" si="1"/>
        <v>4441</v>
      </c>
      <c r="G22" s="42">
        <f t="shared" si="2"/>
        <v>2.1599799998512026E-2</v>
      </c>
      <c r="I22" s="42">
        <f t="shared" ref="I22:I34" si="5">+G22</f>
        <v>2.1599799998512026E-2</v>
      </c>
      <c r="O22" s="42">
        <f t="shared" ca="1" si="3"/>
        <v>2.5266955799479441E-3</v>
      </c>
      <c r="Q22" s="44">
        <f t="shared" si="4"/>
        <v>29447.953000000001</v>
      </c>
      <c r="AA22" s="42">
        <v>7</v>
      </c>
      <c r="AB22" s="42" t="s">
        <v>28</v>
      </c>
      <c r="AD22" s="42" t="s">
        <v>30</v>
      </c>
    </row>
    <row r="23" spans="1:30" s="42" customFormat="1" ht="12.95" customHeight="1" x14ac:dyDescent="0.2">
      <c r="A23" s="42" t="s">
        <v>32</v>
      </c>
      <c r="C23" s="43">
        <v>44486.394999999997</v>
      </c>
      <c r="D23" s="43"/>
      <c r="E23" s="42">
        <f t="shared" si="0"/>
        <v>4456.0166362752416</v>
      </c>
      <c r="F23" s="42">
        <f t="shared" si="1"/>
        <v>4456</v>
      </c>
      <c r="G23" s="42">
        <f t="shared" si="2"/>
        <v>2.2116799991636071E-2</v>
      </c>
      <c r="I23" s="42">
        <f t="shared" si="5"/>
        <v>2.2116799991636071E-2</v>
      </c>
      <c r="O23" s="42">
        <f t="shared" ca="1" si="3"/>
        <v>2.5259498867834314E-3</v>
      </c>
      <c r="Q23" s="44">
        <f t="shared" si="4"/>
        <v>29467.894999999997</v>
      </c>
      <c r="AA23" s="42">
        <v>10</v>
      </c>
      <c r="AB23" s="42" t="s">
        <v>31</v>
      </c>
      <c r="AD23" s="42" t="s">
        <v>30</v>
      </c>
    </row>
    <row r="24" spans="1:30" s="42" customFormat="1" ht="12.95" customHeight="1" x14ac:dyDescent="0.2">
      <c r="A24" s="42" t="s">
        <v>32</v>
      </c>
      <c r="C24" s="43">
        <v>44490.379000000001</v>
      </c>
      <c r="D24" s="43"/>
      <c r="E24" s="42">
        <f t="shared" si="0"/>
        <v>4459.0134043691723</v>
      </c>
      <c r="F24" s="42">
        <f t="shared" si="1"/>
        <v>4459</v>
      </c>
      <c r="G24" s="42">
        <f t="shared" si="2"/>
        <v>1.7820199995185249E-2</v>
      </c>
      <c r="I24" s="42">
        <f t="shared" si="5"/>
        <v>1.7820199995185249E-2</v>
      </c>
      <c r="O24" s="42">
        <f t="shared" ca="1" si="3"/>
        <v>2.5258007481505289E-3</v>
      </c>
      <c r="Q24" s="44">
        <f t="shared" si="4"/>
        <v>29471.879000000001</v>
      </c>
      <c r="AA24" s="42">
        <v>8</v>
      </c>
      <c r="AB24" s="42" t="s">
        <v>31</v>
      </c>
      <c r="AD24" s="42" t="s">
        <v>30</v>
      </c>
    </row>
    <row r="25" spans="1:30" s="42" customFormat="1" ht="12.95" customHeight="1" x14ac:dyDescent="0.2">
      <c r="A25" s="42" t="s">
        <v>33</v>
      </c>
      <c r="C25" s="43">
        <v>45120.516000000003</v>
      </c>
      <c r="D25" s="43"/>
      <c r="E25" s="42">
        <f t="shared" si="0"/>
        <v>4933.0029767595524</v>
      </c>
      <c r="F25" s="42">
        <f t="shared" si="1"/>
        <v>4933</v>
      </c>
      <c r="G25" s="42">
        <f t="shared" si="2"/>
        <v>3.9573999965796247E-3</v>
      </c>
      <c r="I25" s="42">
        <f t="shared" si="5"/>
        <v>3.9573999965796247E-3</v>
      </c>
      <c r="O25" s="42">
        <f t="shared" ca="1" si="3"/>
        <v>2.5022368441519234E-3</v>
      </c>
      <c r="Q25" s="44">
        <f t="shared" si="4"/>
        <v>30102.016000000003</v>
      </c>
      <c r="AA25" s="42">
        <v>6</v>
      </c>
      <c r="AB25" s="42" t="s">
        <v>28</v>
      </c>
      <c r="AD25" s="42" t="s">
        <v>30</v>
      </c>
    </row>
    <row r="26" spans="1:30" s="42" customFormat="1" ht="12.95" customHeight="1" x14ac:dyDescent="0.2">
      <c r="A26" s="42" t="s">
        <v>34</v>
      </c>
      <c r="C26" s="43">
        <v>45136.459000000003</v>
      </c>
      <c r="D26" s="43"/>
      <c r="E26" s="42">
        <f t="shared" si="0"/>
        <v>4944.99531454105</v>
      </c>
      <c r="F26" s="42">
        <f t="shared" si="1"/>
        <v>4945</v>
      </c>
      <c r="G26" s="42">
        <f t="shared" si="2"/>
        <v>-6.2289999987115152E-3</v>
      </c>
      <c r="I26" s="42">
        <f t="shared" si="5"/>
        <v>-6.2289999987115152E-3</v>
      </c>
      <c r="O26" s="42">
        <f t="shared" ca="1" si="3"/>
        <v>2.5016402896203133E-3</v>
      </c>
      <c r="Q26" s="44">
        <f t="shared" si="4"/>
        <v>30117.959000000003</v>
      </c>
      <c r="AA26" s="42">
        <v>6</v>
      </c>
      <c r="AB26" s="42" t="s">
        <v>28</v>
      </c>
      <c r="AD26" s="42" t="s">
        <v>30</v>
      </c>
    </row>
    <row r="27" spans="1:30" s="42" customFormat="1" ht="12.95" customHeight="1" x14ac:dyDescent="0.2">
      <c r="A27" s="42" t="s">
        <v>35</v>
      </c>
      <c r="C27" s="43">
        <v>45241.468000000001</v>
      </c>
      <c r="D27" s="43"/>
      <c r="E27" s="42">
        <f t="shared" si="0"/>
        <v>5023.9831711613406</v>
      </c>
      <c r="F27" s="42">
        <f t="shared" si="1"/>
        <v>5024</v>
      </c>
      <c r="G27" s="42">
        <f t="shared" si="2"/>
        <v>-2.2372800005541649E-2</v>
      </c>
      <c r="I27" s="42">
        <f t="shared" si="5"/>
        <v>-2.2372800005541649E-2</v>
      </c>
      <c r="O27" s="42">
        <f t="shared" ca="1" si="3"/>
        <v>2.4977129722872126E-3</v>
      </c>
      <c r="Q27" s="44">
        <f t="shared" si="4"/>
        <v>30222.968000000001</v>
      </c>
      <c r="AA27" s="42">
        <v>7</v>
      </c>
      <c r="AB27" s="42" t="s">
        <v>28</v>
      </c>
      <c r="AD27" s="42" t="s">
        <v>30</v>
      </c>
    </row>
    <row r="28" spans="1:30" s="42" customFormat="1" ht="12.95" customHeight="1" x14ac:dyDescent="0.2">
      <c r="A28" s="42" t="s">
        <v>36</v>
      </c>
      <c r="C28" s="43">
        <v>45459.51</v>
      </c>
      <c r="D28" s="43"/>
      <c r="E28" s="42">
        <f t="shared" si="0"/>
        <v>5187.9945438360819</v>
      </c>
      <c r="F28" s="42">
        <f t="shared" si="1"/>
        <v>5188</v>
      </c>
      <c r="G28" s="42">
        <f t="shared" si="2"/>
        <v>-7.2536000006948598E-3</v>
      </c>
      <c r="I28" s="42">
        <f t="shared" si="5"/>
        <v>-7.2536000006948598E-3</v>
      </c>
      <c r="O28" s="42">
        <f t="shared" ca="1" si="3"/>
        <v>2.4895600603552057E-3</v>
      </c>
      <c r="Q28" s="44">
        <f t="shared" si="4"/>
        <v>30441.010000000002</v>
      </c>
      <c r="AA28" s="42">
        <v>6</v>
      </c>
      <c r="AB28" s="42" t="s">
        <v>28</v>
      </c>
      <c r="AD28" s="42" t="s">
        <v>30</v>
      </c>
    </row>
    <row r="29" spans="1:30" s="42" customFormat="1" ht="12.95" customHeight="1" x14ac:dyDescent="0.2">
      <c r="A29" s="42" t="s">
        <v>37</v>
      </c>
      <c r="C29" s="43">
        <v>45564.527999999998</v>
      </c>
      <c r="D29" s="43"/>
      <c r="E29" s="42">
        <f t="shared" si="0"/>
        <v>5266.9891702638133</v>
      </c>
      <c r="F29" s="42">
        <f t="shared" si="1"/>
        <v>5267</v>
      </c>
      <c r="G29" s="42">
        <f t="shared" si="2"/>
        <v>-1.4397400002053473E-2</v>
      </c>
      <c r="I29" s="42">
        <f t="shared" si="5"/>
        <v>-1.4397400002053473E-2</v>
      </c>
      <c r="O29" s="42">
        <f t="shared" ca="1" si="3"/>
        <v>2.485632743022105E-3</v>
      </c>
      <c r="Q29" s="44">
        <f t="shared" si="4"/>
        <v>30546.027999999998</v>
      </c>
      <c r="AA29" s="42">
        <v>6</v>
      </c>
      <c r="AB29" s="42" t="s">
        <v>28</v>
      </c>
      <c r="AD29" s="42" t="s">
        <v>30</v>
      </c>
    </row>
    <row r="30" spans="1:30" s="42" customFormat="1" ht="12.95" customHeight="1" x14ac:dyDescent="0.2">
      <c r="A30" s="42" t="s">
        <v>38</v>
      </c>
      <c r="C30" s="43">
        <v>45644.315000000002</v>
      </c>
      <c r="D30" s="43"/>
      <c r="E30" s="42">
        <f t="shared" si="0"/>
        <v>5327.005017630835</v>
      </c>
      <c r="F30" s="42">
        <f t="shared" si="1"/>
        <v>5327</v>
      </c>
      <c r="G30" s="42">
        <f t="shared" si="2"/>
        <v>6.6705999997793697E-3</v>
      </c>
      <c r="I30" s="42">
        <f t="shared" si="5"/>
        <v>6.6705999997793697E-3</v>
      </c>
      <c r="O30" s="42">
        <f t="shared" ca="1" si="3"/>
        <v>2.4826499703640534E-3</v>
      </c>
      <c r="Q30" s="44">
        <f t="shared" si="4"/>
        <v>30625.815000000002</v>
      </c>
      <c r="AA30" s="42">
        <v>7</v>
      </c>
      <c r="AB30" s="42" t="s">
        <v>28</v>
      </c>
      <c r="AD30" s="42" t="s">
        <v>30</v>
      </c>
    </row>
    <row r="31" spans="1:30" s="42" customFormat="1" ht="12.95" customHeight="1" x14ac:dyDescent="0.2">
      <c r="A31" s="42" t="s">
        <v>39</v>
      </c>
      <c r="C31" s="43">
        <v>45911.525999999998</v>
      </c>
      <c r="D31" s="43"/>
      <c r="E31" s="42">
        <f t="shared" si="0"/>
        <v>5528.0013527579631</v>
      </c>
      <c r="F31" s="42">
        <f t="shared" si="1"/>
        <v>5528</v>
      </c>
      <c r="G31" s="42">
        <f t="shared" si="2"/>
        <v>1.7983999932766892E-3</v>
      </c>
      <c r="I31" s="42">
        <f t="shared" si="5"/>
        <v>1.7983999932766892E-3</v>
      </c>
      <c r="O31" s="42">
        <f t="shared" ca="1" si="3"/>
        <v>2.4726576819595818E-3</v>
      </c>
      <c r="Q31" s="44">
        <f t="shared" si="4"/>
        <v>30893.025999999998</v>
      </c>
      <c r="AA31" s="42">
        <v>9</v>
      </c>
      <c r="AB31" s="42" t="s">
        <v>28</v>
      </c>
      <c r="AD31" s="42" t="s">
        <v>30</v>
      </c>
    </row>
    <row r="32" spans="1:30" s="42" customFormat="1" ht="12.95" customHeight="1" x14ac:dyDescent="0.2">
      <c r="A32" s="42" t="s">
        <v>39</v>
      </c>
      <c r="C32" s="43">
        <v>45911.527999999998</v>
      </c>
      <c r="D32" s="43"/>
      <c r="E32" s="42">
        <f t="shared" si="0"/>
        <v>5528.0028571596167</v>
      </c>
      <c r="F32" s="42">
        <f t="shared" si="1"/>
        <v>5528</v>
      </c>
      <c r="G32" s="42">
        <f t="shared" si="2"/>
        <v>3.7983999936841428E-3</v>
      </c>
      <c r="I32" s="42">
        <f t="shared" si="5"/>
        <v>3.7983999936841428E-3</v>
      </c>
      <c r="O32" s="42">
        <f t="shared" ca="1" si="3"/>
        <v>2.4726576819595818E-3</v>
      </c>
      <c r="Q32" s="44">
        <f t="shared" si="4"/>
        <v>30893.027999999998</v>
      </c>
      <c r="AA32" s="42">
        <v>10</v>
      </c>
      <c r="AB32" s="42" t="s">
        <v>40</v>
      </c>
      <c r="AD32" s="42" t="s">
        <v>30</v>
      </c>
    </row>
    <row r="33" spans="1:30" s="42" customFormat="1" ht="12.95" customHeight="1" x14ac:dyDescent="0.2">
      <c r="A33" s="45" t="s">
        <v>41</v>
      </c>
      <c r="B33" s="45"/>
      <c r="C33" s="5">
        <v>45971.366999999998</v>
      </c>
      <c r="D33" s="5"/>
      <c r="E33" s="42">
        <f t="shared" si="0"/>
        <v>5573.0138024338476</v>
      </c>
      <c r="F33" s="42">
        <f t="shared" si="1"/>
        <v>5573</v>
      </c>
      <c r="G33" s="42">
        <f t="shared" si="2"/>
        <v>1.8349399993894622E-2</v>
      </c>
      <c r="I33" s="42">
        <f t="shared" si="5"/>
        <v>1.8349399993894622E-2</v>
      </c>
      <c r="O33" s="42">
        <f t="shared" ca="1" si="3"/>
        <v>2.4704206024660433E-3</v>
      </c>
      <c r="Q33" s="44">
        <f t="shared" si="4"/>
        <v>30952.866999999998</v>
      </c>
      <c r="AA33" s="42">
        <v>6</v>
      </c>
      <c r="AB33" s="42" t="s">
        <v>28</v>
      </c>
      <c r="AD33" s="42" t="s">
        <v>30</v>
      </c>
    </row>
    <row r="34" spans="1:30" s="42" customFormat="1" ht="12.95" customHeight="1" x14ac:dyDescent="0.2">
      <c r="A34" s="45" t="s">
        <v>42</v>
      </c>
      <c r="B34" s="45"/>
      <c r="C34" s="5">
        <v>46932.516000000003</v>
      </c>
      <c r="D34" s="5"/>
      <c r="E34" s="42">
        <f t="shared" si="0"/>
        <v>6295.9908749013302</v>
      </c>
      <c r="F34" s="42">
        <f t="shared" si="1"/>
        <v>6296</v>
      </c>
      <c r="G34" s="42">
        <f t="shared" si="2"/>
        <v>-1.2131199997384101E-2</v>
      </c>
      <c r="I34" s="42">
        <f t="shared" si="5"/>
        <v>-1.2131199997384101E-2</v>
      </c>
      <c r="O34" s="42">
        <f t="shared" ca="1" si="3"/>
        <v>2.4344781919365252E-3</v>
      </c>
      <c r="Q34" s="44">
        <f t="shared" si="4"/>
        <v>31914.016000000003</v>
      </c>
      <c r="AA34" s="42">
        <v>6</v>
      </c>
      <c r="AB34" s="42" t="s">
        <v>28</v>
      </c>
      <c r="AD34" s="42" t="s">
        <v>30</v>
      </c>
    </row>
    <row r="35" spans="1:30" s="42" customFormat="1" ht="12.95" customHeight="1" x14ac:dyDescent="0.2">
      <c r="A35" s="45" t="s">
        <v>46</v>
      </c>
      <c r="B35" s="6" t="s">
        <v>45</v>
      </c>
      <c r="C35" s="5">
        <v>50943.419600000001</v>
      </c>
      <c r="D35" s="5">
        <v>5.8999999999999999E-3</v>
      </c>
      <c r="E35" s="42">
        <f t="shared" si="0"/>
        <v>9312.9958789925495</v>
      </c>
      <c r="F35" s="42">
        <f t="shared" si="1"/>
        <v>9313</v>
      </c>
      <c r="G35" s="42">
        <f t="shared" si="2"/>
        <v>-5.4786000036983751E-3</v>
      </c>
      <c r="J35" s="42">
        <f>+G35</f>
        <v>-5.4786000036983751E-3</v>
      </c>
      <c r="O35" s="42">
        <f t="shared" ca="1" si="3"/>
        <v>2.2844944401141801E-3</v>
      </c>
      <c r="Q35" s="44">
        <f t="shared" si="4"/>
        <v>35924.919600000001</v>
      </c>
    </row>
    <row r="36" spans="1:30" s="42" customFormat="1" ht="12.95" customHeight="1" x14ac:dyDescent="0.2">
      <c r="A36" s="45" t="s">
        <v>44</v>
      </c>
      <c r="B36" s="6" t="s">
        <v>45</v>
      </c>
      <c r="C36" s="5">
        <v>51375.492100000003</v>
      </c>
      <c r="D36" s="5">
        <v>5.0000000000000001E-3</v>
      </c>
      <c r="E36" s="42">
        <f t="shared" si="0"/>
        <v>9638.001170725367</v>
      </c>
      <c r="F36" s="42">
        <f t="shared" si="1"/>
        <v>9638</v>
      </c>
      <c r="G36" s="42">
        <f t="shared" si="2"/>
        <v>1.5563999986625277E-3</v>
      </c>
      <c r="J36" s="42">
        <f>+G36</f>
        <v>1.5563999986625277E-3</v>
      </c>
      <c r="O36" s="42">
        <f t="shared" ca="1" si="3"/>
        <v>2.2683377548830693E-3</v>
      </c>
      <c r="Q36" s="44">
        <f t="shared" si="4"/>
        <v>36356.992100000003</v>
      </c>
    </row>
    <row r="37" spans="1:30" s="42" customFormat="1" ht="12.95" customHeight="1" x14ac:dyDescent="0.2">
      <c r="A37" s="46" t="s">
        <v>89</v>
      </c>
      <c r="B37" s="47" t="s">
        <v>45</v>
      </c>
      <c r="C37" s="48">
        <v>51722.4761</v>
      </c>
      <c r="D37" s="5"/>
      <c r="E37" s="42">
        <f t="shared" si="0"/>
        <v>9899.0028224079397</v>
      </c>
      <c r="F37" s="42">
        <f t="shared" si="1"/>
        <v>9899</v>
      </c>
      <c r="G37" s="42">
        <f t="shared" si="2"/>
        <v>3.7521999984164722E-3</v>
      </c>
      <c r="N37" s="42">
        <f>+G37</f>
        <v>3.7521999984164722E-3</v>
      </c>
      <c r="O37" s="42">
        <f t="shared" ca="1" si="3"/>
        <v>2.2553626938205461E-3</v>
      </c>
      <c r="Q37" s="44">
        <f t="shared" si="4"/>
        <v>36703.9761</v>
      </c>
    </row>
    <row r="38" spans="1:30" s="42" customFormat="1" ht="12.95" customHeight="1" x14ac:dyDescent="0.2">
      <c r="A38" s="45" t="s">
        <v>49</v>
      </c>
      <c r="B38" s="6" t="s">
        <v>45</v>
      </c>
      <c r="C38" s="5">
        <v>54212.5072</v>
      </c>
      <c r="D38" s="5">
        <v>2.0000000000000001E-4</v>
      </c>
      <c r="E38" s="42">
        <f t="shared" si="0"/>
        <v>11772.006274558415</v>
      </c>
      <c r="F38" s="42">
        <f t="shared" si="1"/>
        <v>11772</v>
      </c>
      <c r="G38" s="42">
        <f t="shared" si="2"/>
        <v>8.3415999979479238E-3</v>
      </c>
      <c r="J38" s="42">
        <f>+G38</f>
        <v>8.3415999979479238E-3</v>
      </c>
      <c r="O38" s="42">
        <f t="shared" ca="1" si="3"/>
        <v>2.1622504740117119E-3</v>
      </c>
      <c r="Q38" s="44">
        <f t="shared" si="4"/>
        <v>39194.0072</v>
      </c>
    </row>
    <row r="39" spans="1:30" s="42" customFormat="1" ht="12.95" customHeight="1" x14ac:dyDescent="0.2">
      <c r="A39" s="5" t="s">
        <v>60</v>
      </c>
      <c r="B39" s="6" t="s">
        <v>45</v>
      </c>
      <c r="C39" s="5">
        <v>55778.571900000003</v>
      </c>
      <c r="D39" s="5">
        <v>1.6000000000000001E-3</v>
      </c>
      <c r="E39" s="42">
        <f t="shared" si="0"/>
        <v>12950.001436703578</v>
      </c>
      <c r="F39" s="42">
        <f t="shared" si="1"/>
        <v>12950</v>
      </c>
      <c r="G39" s="42">
        <f t="shared" si="2"/>
        <v>1.9099999990430661E-3</v>
      </c>
      <c r="J39" s="42">
        <f>+G39</f>
        <v>1.9099999990430661E-3</v>
      </c>
      <c r="O39" s="42">
        <f t="shared" ca="1" si="3"/>
        <v>2.1036887041586388E-3</v>
      </c>
      <c r="Q39" s="44">
        <f t="shared" si="4"/>
        <v>40760.071900000003</v>
      </c>
    </row>
    <row r="40" spans="1:30" s="42" customFormat="1" ht="12.95" customHeight="1" x14ac:dyDescent="0.2">
      <c r="A40" s="49" t="s">
        <v>61</v>
      </c>
      <c r="B40" s="50" t="s">
        <v>45</v>
      </c>
      <c r="C40" s="51">
        <v>56072.379000000001</v>
      </c>
      <c r="D40" s="51">
        <v>3.3E-3</v>
      </c>
      <c r="E40" s="42">
        <f t="shared" si="0"/>
        <v>13171.003380240074</v>
      </c>
      <c r="F40" s="42">
        <f t="shared" si="1"/>
        <v>13171</v>
      </c>
      <c r="G40" s="42">
        <f t="shared" si="2"/>
        <v>4.4937999991816469E-3</v>
      </c>
      <c r="J40" s="42">
        <f>+G40</f>
        <v>4.4937999991816469E-3</v>
      </c>
      <c r="O40" s="42">
        <f t="shared" ca="1" si="3"/>
        <v>2.0927021582014833E-3</v>
      </c>
      <c r="Q40" s="44">
        <f t="shared" si="4"/>
        <v>41053.879000000001</v>
      </c>
    </row>
    <row r="41" spans="1:30" s="42" customFormat="1" ht="12.95" customHeight="1" x14ac:dyDescent="0.2">
      <c r="A41" s="45"/>
      <c r="B41" s="45"/>
      <c r="C41" s="5"/>
      <c r="D41" s="5"/>
    </row>
    <row r="42" spans="1:30" s="42" customFormat="1" ht="12.95" customHeight="1" x14ac:dyDescent="0.2">
      <c r="C42" s="43"/>
      <c r="D42" s="43"/>
    </row>
    <row r="43" spans="1:30" s="42" customFormat="1" ht="12.95" customHeight="1" x14ac:dyDescent="0.2">
      <c r="C43" s="43"/>
      <c r="D43" s="43"/>
    </row>
    <row r="44" spans="1:30" s="42" customFormat="1" ht="12.95" customHeight="1" x14ac:dyDescent="0.2">
      <c r="C44" s="43"/>
      <c r="D44" s="43"/>
    </row>
    <row r="45" spans="1:30" s="42" customFormat="1" ht="12.95" customHeight="1" x14ac:dyDescent="0.2">
      <c r="C45" s="43"/>
      <c r="D45" s="43"/>
    </row>
    <row r="46" spans="1:30" s="20" customFormat="1" ht="12.95" customHeight="1" x14ac:dyDescent="0.2">
      <c r="C46" s="52"/>
      <c r="D46" s="52"/>
    </row>
    <row r="47" spans="1:30" s="20" customFormat="1" ht="12.95" customHeight="1" x14ac:dyDescent="0.2">
      <c r="C47" s="52"/>
      <c r="D47" s="52"/>
    </row>
    <row r="48" spans="1:30" s="20" customFormat="1" ht="12.95" customHeight="1" x14ac:dyDescent="0.2">
      <c r="C48" s="52"/>
      <c r="D48" s="52"/>
    </row>
    <row r="49" spans="3:4" s="20" customFormat="1" ht="12.95" customHeight="1" x14ac:dyDescent="0.2">
      <c r="C49" s="52"/>
      <c r="D49" s="52"/>
    </row>
    <row r="50" spans="3:4" s="20" customFormat="1" ht="12.95" customHeight="1" x14ac:dyDescent="0.2">
      <c r="C50" s="52"/>
      <c r="D50" s="52"/>
    </row>
    <row r="51" spans="3:4" s="20" customFormat="1" ht="12.95" customHeight="1" x14ac:dyDescent="0.2">
      <c r="C51" s="52"/>
      <c r="D51" s="52"/>
    </row>
    <row r="52" spans="3:4" s="20" customFormat="1" ht="12.95" customHeight="1" x14ac:dyDescent="0.2">
      <c r="C52" s="52"/>
      <c r="D52" s="52"/>
    </row>
    <row r="53" spans="3:4" s="20" customFormat="1" ht="12.95" customHeight="1" x14ac:dyDescent="0.2">
      <c r="C53" s="52"/>
      <c r="D53" s="52"/>
    </row>
    <row r="54" spans="3:4" s="20" customFormat="1" ht="12.95" customHeight="1" x14ac:dyDescent="0.2">
      <c r="C54" s="52"/>
      <c r="D54" s="52"/>
    </row>
    <row r="55" spans="3:4" s="20" customFormat="1" ht="12.95" customHeight="1" x14ac:dyDescent="0.2">
      <c r="C55" s="52"/>
      <c r="D55" s="52"/>
    </row>
    <row r="56" spans="3:4" s="20" customFormat="1" ht="12.95" customHeight="1" x14ac:dyDescent="0.2">
      <c r="C56" s="52"/>
      <c r="D56" s="52"/>
    </row>
    <row r="57" spans="3:4" s="20" customFormat="1" ht="12.95" customHeight="1" x14ac:dyDescent="0.2">
      <c r="C57" s="52"/>
      <c r="D57" s="52"/>
    </row>
    <row r="58" spans="3:4" s="20" customFormat="1" ht="12.95" customHeight="1" x14ac:dyDescent="0.2">
      <c r="C58" s="52"/>
      <c r="D58" s="52"/>
    </row>
    <row r="59" spans="3:4" s="20" customFormat="1" ht="12.95" customHeight="1" x14ac:dyDescent="0.2">
      <c r="C59" s="52"/>
      <c r="D59" s="52"/>
    </row>
    <row r="60" spans="3:4" s="20" customFormat="1" ht="12.95" customHeight="1" x14ac:dyDescent="0.2">
      <c r="C60" s="52"/>
      <c r="D60" s="52"/>
    </row>
    <row r="61" spans="3:4" s="20" customFormat="1" ht="12.95" customHeight="1" x14ac:dyDescent="0.2">
      <c r="C61" s="52"/>
      <c r="D61" s="52"/>
    </row>
    <row r="62" spans="3:4" s="20" customFormat="1" ht="12.95" customHeight="1" x14ac:dyDescent="0.2">
      <c r="C62" s="52"/>
      <c r="D62" s="52"/>
    </row>
    <row r="63" spans="3:4" s="20" customFormat="1" ht="12.95" customHeight="1" x14ac:dyDescent="0.2">
      <c r="C63" s="52"/>
      <c r="D63" s="52"/>
    </row>
    <row r="64" spans="3:4" s="20" customFormat="1" ht="12.95" customHeight="1" x14ac:dyDescent="0.2">
      <c r="C64" s="52"/>
      <c r="D64" s="52"/>
    </row>
    <row r="65" spans="3:4" s="20" customFormat="1" ht="12.95" customHeight="1" x14ac:dyDescent="0.2">
      <c r="C65" s="52"/>
      <c r="D65" s="52"/>
    </row>
    <row r="66" spans="3:4" s="20" customFormat="1" ht="12.95" customHeight="1" x14ac:dyDescent="0.2">
      <c r="C66" s="52"/>
      <c r="D66" s="52"/>
    </row>
    <row r="67" spans="3:4" s="20" customFormat="1" ht="12.95" customHeight="1" x14ac:dyDescent="0.2">
      <c r="C67" s="52"/>
      <c r="D67" s="52"/>
    </row>
    <row r="68" spans="3:4" s="20" customFormat="1" ht="12.95" customHeight="1" x14ac:dyDescent="0.2">
      <c r="C68" s="52"/>
      <c r="D68" s="52"/>
    </row>
    <row r="69" spans="3:4" s="20" customFormat="1" ht="12.95" customHeight="1" x14ac:dyDescent="0.2">
      <c r="C69" s="52"/>
      <c r="D69" s="52"/>
    </row>
    <row r="70" spans="3:4" s="20" customFormat="1" ht="12.95" customHeight="1" x14ac:dyDescent="0.2">
      <c r="C70" s="52"/>
      <c r="D70" s="52"/>
    </row>
    <row r="71" spans="3:4" s="20" customFormat="1" ht="12.95" customHeight="1" x14ac:dyDescent="0.2">
      <c r="C71" s="52"/>
      <c r="D71" s="52"/>
    </row>
    <row r="72" spans="3:4" s="20" customFormat="1" ht="12.95" customHeight="1" x14ac:dyDescent="0.2">
      <c r="C72" s="52"/>
      <c r="D72" s="52"/>
    </row>
    <row r="73" spans="3:4" s="20" customFormat="1" ht="12.95" customHeight="1" x14ac:dyDescent="0.2">
      <c r="C73" s="52"/>
      <c r="D73" s="52"/>
    </row>
    <row r="74" spans="3:4" s="20" customFormat="1" ht="12.95" customHeight="1" x14ac:dyDescent="0.2">
      <c r="C74" s="52"/>
      <c r="D74" s="52"/>
    </row>
    <row r="75" spans="3:4" s="20" customFormat="1" ht="12.95" customHeight="1" x14ac:dyDescent="0.2">
      <c r="C75" s="52"/>
      <c r="D75" s="52"/>
    </row>
    <row r="76" spans="3:4" s="20" customFormat="1" ht="12.95" customHeight="1" x14ac:dyDescent="0.2">
      <c r="C76" s="52"/>
      <c r="D76" s="52"/>
    </row>
    <row r="77" spans="3:4" s="20" customFormat="1" ht="12.95" customHeight="1" x14ac:dyDescent="0.2">
      <c r="C77" s="52"/>
      <c r="D77" s="52"/>
    </row>
    <row r="78" spans="3:4" s="20" customFormat="1" ht="12.95" customHeight="1" x14ac:dyDescent="0.2">
      <c r="C78" s="52"/>
      <c r="D78" s="52"/>
    </row>
    <row r="79" spans="3:4" s="20" customFormat="1" ht="12.95" customHeight="1" x14ac:dyDescent="0.2">
      <c r="C79" s="52"/>
      <c r="D79" s="52"/>
    </row>
    <row r="80" spans="3:4" s="20" customFormat="1" ht="12.95" customHeight="1" x14ac:dyDescent="0.2">
      <c r="C80" s="52"/>
      <c r="D80" s="52"/>
    </row>
    <row r="81" spans="3:4" s="20" customFormat="1" ht="12.95" customHeight="1" x14ac:dyDescent="0.2">
      <c r="C81" s="52"/>
      <c r="D81" s="52"/>
    </row>
    <row r="82" spans="3:4" s="20" customFormat="1" ht="12.95" customHeight="1" x14ac:dyDescent="0.2">
      <c r="C82" s="52"/>
      <c r="D82" s="52"/>
    </row>
    <row r="83" spans="3:4" s="20" customFormat="1" ht="12.95" customHeight="1" x14ac:dyDescent="0.2">
      <c r="C83" s="52"/>
      <c r="D83" s="52"/>
    </row>
    <row r="84" spans="3:4" s="20" customFormat="1" ht="12.95" customHeight="1" x14ac:dyDescent="0.2">
      <c r="C84" s="52"/>
      <c r="D84" s="52"/>
    </row>
    <row r="85" spans="3:4" s="20" customFormat="1" ht="12.95" customHeight="1" x14ac:dyDescent="0.2">
      <c r="C85" s="52"/>
      <c r="D85" s="52"/>
    </row>
    <row r="86" spans="3:4" s="20" customFormat="1" ht="12.95" customHeight="1" x14ac:dyDescent="0.2">
      <c r="C86" s="52"/>
      <c r="D86" s="52"/>
    </row>
    <row r="87" spans="3:4" s="20" customFormat="1" ht="12.95" customHeight="1" x14ac:dyDescent="0.2">
      <c r="C87" s="52"/>
      <c r="D87" s="52"/>
    </row>
    <row r="88" spans="3:4" s="20" customFormat="1" ht="12.95" customHeight="1" x14ac:dyDescent="0.2">
      <c r="C88" s="52"/>
      <c r="D88" s="52"/>
    </row>
    <row r="89" spans="3:4" s="20" customFormat="1" ht="12.95" customHeight="1" x14ac:dyDescent="0.2">
      <c r="C89" s="52"/>
      <c r="D89" s="52"/>
    </row>
    <row r="90" spans="3:4" s="20" customFormat="1" ht="12.95" customHeight="1" x14ac:dyDescent="0.2">
      <c r="C90" s="52"/>
      <c r="D90" s="52"/>
    </row>
    <row r="91" spans="3:4" s="20" customFormat="1" ht="12.95" customHeight="1" x14ac:dyDescent="0.2">
      <c r="C91" s="52"/>
      <c r="D91" s="52"/>
    </row>
    <row r="92" spans="3:4" s="20" customFormat="1" ht="12.95" customHeight="1" x14ac:dyDescent="0.2">
      <c r="C92" s="52"/>
      <c r="D92" s="52"/>
    </row>
    <row r="93" spans="3:4" s="20" customFormat="1" ht="12.95" customHeight="1" x14ac:dyDescent="0.2">
      <c r="C93" s="52"/>
      <c r="D93" s="52"/>
    </row>
    <row r="94" spans="3:4" s="20" customFormat="1" ht="12.95" customHeight="1" x14ac:dyDescent="0.2">
      <c r="C94" s="52"/>
      <c r="D94" s="52"/>
    </row>
    <row r="95" spans="3:4" s="20" customFormat="1" ht="12.95" customHeight="1" x14ac:dyDescent="0.2">
      <c r="C95" s="52"/>
      <c r="D95" s="52"/>
    </row>
    <row r="96" spans="3:4" s="20" customFormat="1" ht="12.95" customHeight="1" x14ac:dyDescent="0.2">
      <c r="C96" s="52"/>
      <c r="D96" s="52"/>
    </row>
    <row r="97" spans="3:4" s="20" customFormat="1" ht="12.95" customHeight="1" x14ac:dyDescent="0.2">
      <c r="C97" s="52"/>
      <c r="D97" s="52"/>
    </row>
    <row r="98" spans="3:4" s="20" customFormat="1" ht="12.95" customHeight="1" x14ac:dyDescent="0.2">
      <c r="C98" s="52"/>
      <c r="D98" s="52"/>
    </row>
    <row r="99" spans="3:4" s="20" customFormat="1" ht="12.95" customHeight="1" x14ac:dyDescent="0.2">
      <c r="C99" s="52"/>
      <c r="D99" s="52"/>
    </row>
    <row r="100" spans="3:4" s="20" customFormat="1" ht="12.95" customHeight="1" x14ac:dyDescent="0.2">
      <c r="C100" s="52"/>
      <c r="D100" s="52"/>
    </row>
    <row r="101" spans="3:4" s="20" customFormat="1" ht="12.95" customHeight="1" x14ac:dyDescent="0.2">
      <c r="C101" s="52"/>
      <c r="D101" s="52"/>
    </row>
    <row r="102" spans="3:4" s="20" customFormat="1" ht="12.95" customHeight="1" x14ac:dyDescent="0.2">
      <c r="C102" s="52"/>
      <c r="D102" s="52"/>
    </row>
    <row r="103" spans="3:4" s="20" customFormat="1" ht="12.95" customHeight="1" x14ac:dyDescent="0.2">
      <c r="C103" s="52"/>
      <c r="D103" s="52"/>
    </row>
    <row r="104" spans="3:4" s="20" customFormat="1" ht="12.95" customHeight="1" x14ac:dyDescent="0.2">
      <c r="C104" s="52"/>
      <c r="D104" s="52"/>
    </row>
    <row r="105" spans="3:4" s="20" customFormat="1" ht="12.95" customHeight="1" x14ac:dyDescent="0.2">
      <c r="C105" s="52"/>
      <c r="D105" s="52"/>
    </row>
    <row r="106" spans="3:4" s="20" customFormat="1" ht="12.95" customHeight="1" x14ac:dyDescent="0.2">
      <c r="C106" s="52"/>
      <c r="D106" s="52"/>
    </row>
    <row r="107" spans="3:4" s="20" customFormat="1" ht="12.95" customHeight="1" x14ac:dyDescent="0.2">
      <c r="C107" s="52"/>
      <c r="D107" s="52"/>
    </row>
    <row r="108" spans="3:4" s="20" customFormat="1" ht="12.95" customHeight="1" x14ac:dyDescent="0.2">
      <c r="C108" s="52"/>
      <c r="D108" s="52"/>
    </row>
    <row r="109" spans="3:4" s="20" customFormat="1" ht="12.95" customHeight="1" x14ac:dyDescent="0.2">
      <c r="C109" s="52"/>
      <c r="D109" s="52"/>
    </row>
    <row r="110" spans="3:4" s="20" customFormat="1" ht="12.95" customHeight="1" x14ac:dyDescent="0.2">
      <c r="C110" s="52"/>
      <c r="D110" s="52"/>
    </row>
    <row r="111" spans="3:4" s="20" customFormat="1" ht="12.95" customHeight="1" x14ac:dyDescent="0.2">
      <c r="C111" s="52"/>
      <c r="D111" s="52"/>
    </row>
    <row r="112" spans="3:4" s="20" customFormat="1" ht="12.95" customHeight="1" x14ac:dyDescent="0.2">
      <c r="C112" s="52"/>
      <c r="D112" s="52"/>
    </row>
    <row r="113" spans="3:4" s="20" customFormat="1" ht="12.95" customHeight="1" x14ac:dyDescent="0.2">
      <c r="C113" s="52"/>
      <c r="D113" s="52"/>
    </row>
    <row r="114" spans="3:4" s="20" customFormat="1" ht="12.95" customHeight="1" x14ac:dyDescent="0.2">
      <c r="C114" s="52"/>
      <c r="D114" s="52"/>
    </row>
    <row r="115" spans="3:4" s="20" customFormat="1" ht="12.95" customHeight="1" x14ac:dyDescent="0.2">
      <c r="C115" s="52"/>
      <c r="D115" s="52"/>
    </row>
    <row r="116" spans="3:4" s="20" customFormat="1" ht="12.95" customHeight="1" x14ac:dyDescent="0.2">
      <c r="C116" s="52"/>
      <c r="D116" s="52"/>
    </row>
    <row r="117" spans="3:4" s="20" customFormat="1" ht="12.95" customHeight="1" x14ac:dyDescent="0.2">
      <c r="C117" s="52"/>
      <c r="D117" s="52"/>
    </row>
    <row r="118" spans="3:4" s="20" customFormat="1" ht="12.95" customHeight="1" x14ac:dyDescent="0.2">
      <c r="C118" s="52"/>
      <c r="D118" s="52"/>
    </row>
    <row r="119" spans="3:4" s="20" customFormat="1" ht="12.95" customHeight="1" x14ac:dyDescent="0.2">
      <c r="C119" s="52"/>
      <c r="D119" s="52"/>
    </row>
    <row r="120" spans="3:4" s="20" customFormat="1" ht="12.95" customHeight="1" x14ac:dyDescent="0.2">
      <c r="C120" s="52"/>
      <c r="D120" s="52"/>
    </row>
    <row r="121" spans="3:4" s="20" customFormat="1" ht="12.95" customHeight="1" x14ac:dyDescent="0.2">
      <c r="C121" s="52"/>
      <c r="D121" s="52"/>
    </row>
    <row r="122" spans="3:4" s="20" customFormat="1" ht="12.95" customHeight="1" x14ac:dyDescent="0.2">
      <c r="C122" s="52"/>
      <c r="D122" s="52"/>
    </row>
    <row r="123" spans="3:4" s="20" customFormat="1" ht="12.95" customHeight="1" x14ac:dyDescent="0.2">
      <c r="C123" s="52"/>
      <c r="D123" s="52"/>
    </row>
    <row r="124" spans="3:4" s="20" customFormat="1" ht="12.95" customHeight="1" x14ac:dyDescent="0.2">
      <c r="C124" s="52"/>
      <c r="D124" s="52"/>
    </row>
    <row r="125" spans="3:4" s="20" customFormat="1" ht="12.95" customHeight="1" x14ac:dyDescent="0.2">
      <c r="C125" s="52"/>
      <c r="D125" s="52"/>
    </row>
    <row r="126" spans="3:4" s="20" customFormat="1" ht="12.95" customHeight="1" x14ac:dyDescent="0.2">
      <c r="C126" s="52"/>
      <c r="D126" s="52"/>
    </row>
    <row r="127" spans="3:4" s="20" customFormat="1" ht="12.95" customHeight="1" x14ac:dyDescent="0.2">
      <c r="C127" s="52"/>
      <c r="D127" s="52"/>
    </row>
    <row r="128" spans="3:4" s="20" customFormat="1" ht="12.95" customHeight="1" x14ac:dyDescent="0.2">
      <c r="C128" s="52"/>
      <c r="D128" s="52"/>
    </row>
    <row r="129" spans="3:4" s="20" customFormat="1" ht="12.95" customHeight="1" x14ac:dyDescent="0.2">
      <c r="C129" s="52"/>
      <c r="D129" s="52"/>
    </row>
    <row r="130" spans="3:4" s="20" customFormat="1" ht="12.95" customHeight="1" x14ac:dyDescent="0.2">
      <c r="C130" s="52"/>
      <c r="D130" s="52"/>
    </row>
    <row r="131" spans="3:4" s="20" customFormat="1" ht="12.95" customHeight="1" x14ac:dyDescent="0.2">
      <c r="C131" s="52"/>
      <c r="D131" s="52"/>
    </row>
    <row r="132" spans="3:4" s="20" customFormat="1" ht="12.95" customHeight="1" x14ac:dyDescent="0.2">
      <c r="C132" s="52"/>
      <c r="D132" s="52"/>
    </row>
    <row r="133" spans="3:4" s="20" customFormat="1" ht="12.95" customHeight="1" x14ac:dyDescent="0.2">
      <c r="C133" s="52"/>
      <c r="D133" s="52"/>
    </row>
    <row r="134" spans="3:4" s="20" customFormat="1" ht="12.95" customHeight="1" x14ac:dyDescent="0.2">
      <c r="C134" s="52"/>
      <c r="D134" s="52"/>
    </row>
    <row r="135" spans="3:4" s="20" customFormat="1" ht="12.95" customHeight="1" x14ac:dyDescent="0.2">
      <c r="C135" s="52"/>
      <c r="D135" s="52"/>
    </row>
    <row r="136" spans="3:4" s="20" customFormat="1" ht="12.95" customHeight="1" x14ac:dyDescent="0.2">
      <c r="C136" s="52"/>
      <c r="D136" s="52"/>
    </row>
    <row r="137" spans="3:4" s="20" customFormat="1" ht="12.95" customHeight="1" x14ac:dyDescent="0.2">
      <c r="C137" s="52"/>
      <c r="D137" s="52"/>
    </row>
    <row r="138" spans="3:4" s="20" customFormat="1" ht="12.95" customHeight="1" x14ac:dyDescent="0.2">
      <c r="C138" s="52"/>
      <c r="D138" s="52"/>
    </row>
    <row r="139" spans="3:4" s="20" customFormat="1" ht="12.95" customHeight="1" x14ac:dyDescent="0.2">
      <c r="C139" s="52"/>
      <c r="D139" s="52"/>
    </row>
    <row r="140" spans="3:4" s="20" customFormat="1" ht="12.95" customHeight="1" x14ac:dyDescent="0.2">
      <c r="C140" s="52"/>
      <c r="D140" s="52"/>
    </row>
    <row r="141" spans="3:4" s="20" customFormat="1" ht="12.95" customHeight="1" x14ac:dyDescent="0.2">
      <c r="C141" s="52"/>
      <c r="D141" s="52"/>
    </row>
    <row r="142" spans="3:4" s="20" customFormat="1" ht="12.95" customHeight="1" x14ac:dyDescent="0.2">
      <c r="C142" s="52"/>
      <c r="D142" s="52"/>
    </row>
    <row r="143" spans="3:4" s="20" customFormat="1" ht="12.95" customHeight="1" x14ac:dyDescent="0.2">
      <c r="C143" s="52"/>
      <c r="D143" s="52"/>
    </row>
    <row r="144" spans="3:4" s="20" customFormat="1" ht="12.95" customHeight="1" x14ac:dyDescent="0.2">
      <c r="C144" s="52"/>
      <c r="D144" s="52"/>
    </row>
    <row r="145" spans="3:4" s="20" customFormat="1" ht="12.95" customHeight="1" x14ac:dyDescent="0.2">
      <c r="C145" s="52"/>
      <c r="D145" s="52"/>
    </row>
    <row r="146" spans="3:4" s="20" customFormat="1" ht="12.95" customHeight="1" x14ac:dyDescent="0.2">
      <c r="C146" s="52"/>
      <c r="D146" s="52"/>
    </row>
    <row r="147" spans="3:4" s="20" customFormat="1" ht="12.95" customHeight="1" x14ac:dyDescent="0.2">
      <c r="C147" s="52"/>
      <c r="D147" s="52"/>
    </row>
    <row r="148" spans="3:4" s="20" customFormat="1" ht="12.95" customHeight="1" x14ac:dyDescent="0.2">
      <c r="C148" s="52"/>
      <c r="D148" s="52"/>
    </row>
    <row r="149" spans="3:4" s="20" customFormat="1" ht="12.95" customHeight="1" x14ac:dyDescent="0.2">
      <c r="C149" s="52"/>
      <c r="D149" s="52"/>
    </row>
    <row r="150" spans="3:4" s="20" customFormat="1" ht="12.95" customHeight="1" x14ac:dyDescent="0.2">
      <c r="C150" s="52"/>
      <c r="D150" s="52"/>
    </row>
    <row r="151" spans="3:4" s="20" customFormat="1" ht="12.95" customHeight="1" x14ac:dyDescent="0.2">
      <c r="C151" s="52"/>
      <c r="D151" s="52"/>
    </row>
    <row r="152" spans="3:4" s="20" customFormat="1" ht="12.95" customHeight="1" x14ac:dyDescent="0.2">
      <c r="C152" s="52"/>
      <c r="D152" s="52"/>
    </row>
    <row r="153" spans="3:4" s="20" customFormat="1" ht="12.95" customHeight="1" x14ac:dyDescent="0.2">
      <c r="C153" s="52"/>
      <c r="D153" s="52"/>
    </row>
    <row r="154" spans="3:4" s="20" customFormat="1" ht="12.95" customHeight="1" x14ac:dyDescent="0.2">
      <c r="C154" s="52"/>
      <c r="D154" s="52"/>
    </row>
    <row r="155" spans="3:4" s="20" customFormat="1" ht="12.95" customHeight="1" x14ac:dyDescent="0.2">
      <c r="C155" s="52"/>
      <c r="D155" s="52"/>
    </row>
    <row r="156" spans="3:4" s="20" customFormat="1" ht="12.95" customHeight="1" x14ac:dyDescent="0.2">
      <c r="C156" s="52"/>
      <c r="D156" s="52"/>
    </row>
    <row r="157" spans="3:4" s="20" customFormat="1" ht="12.95" customHeight="1" x14ac:dyDescent="0.2">
      <c r="C157" s="52"/>
      <c r="D157" s="52"/>
    </row>
    <row r="158" spans="3:4" s="20" customFormat="1" ht="12.95" customHeight="1" x14ac:dyDescent="0.2">
      <c r="C158" s="52"/>
      <c r="D158" s="52"/>
    </row>
    <row r="159" spans="3:4" s="20" customFormat="1" ht="12.95" customHeight="1" x14ac:dyDescent="0.2">
      <c r="C159" s="52"/>
      <c r="D159" s="52"/>
    </row>
    <row r="160" spans="3:4" s="20" customFormat="1" ht="12.95" customHeight="1" x14ac:dyDescent="0.2">
      <c r="C160" s="52"/>
      <c r="D160" s="52"/>
    </row>
    <row r="161" spans="3:4" s="20" customFormat="1" ht="12.95" customHeight="1" x14ac:dyDescent="0.2">
      <c r="C161" s="52"/>
      <c r="D161" s="52"/>
    </row>
    <row r="162" spans="3:4" s="20" customFormat="1" ht="12.95" customHeight="1" x14ac:dyDescent="0.2">
      <c r="C162" s="52"/>
      <c r="D162" s="52"/>
    </row>
    <row r="163" spans="3:4" s="20" customFormat="1" ht="12.95" customHeight="1" x14ac:dyDescent="0.2">
      <c r="C163" s="52"/>
      <c r="D163" s="52"/>
    </row>
    <row r="164" spans="3:4" s="20" customFormat="1" ht="12.95" customHeight="1" x14ac:dyDescent="0.2">
      <c r="C164" s="52"/>
      <c r="D164" s="52"/>
    </row>
    <row r="165" spans="3:4" s="20" customFormat="1" ht="12.95" customHeight="1" x14ac:dyDescent="0.2">
      <c r="C165" s="52"/>
      <c r="D165" s="52"/>
    </row>
    <row r="166" spans="3:4" s="20" customFormat="1" ht="12.95" customHeight="1" x14ac:dyDescent="0.2">
      <c r="C166" s="52"/>
      <c r="D166" s="52"/>
    </row>
    <row r="167" spans="3:4" s="20" customFormat="1" ht="12.95" customHeight="1" x14ac:dyDescent="0.2">
      <c r="C167" s="52"/>
      <c r="D167" s="52"/>
    </row>
    <row r="168" spans="3:4" s="20" customFormat="1" ht="12.95" customHeight="1" x14ac:dyDescent="0.2">
      <c r="C168" s="52"/>
      <c r="D168" s="52"/>
    </row>
    <row r="169" spans="3:4" s="20" customFormat="1" ht="12.95" customHeight="1" x14ac:dyDescent="0.2">
      <c r="C169" s="52"/>
      <c r="D169" s="52"/>
    </row>
    <row r="170" spans="3:4" s="20" customFormat="1" ht="12.95" customHeight="1" x14ac:dyDescent="0.2">
      <c r="C170" s="52"/>
      <c r="D170" s="52"/>
    </row>
    <row r="171" spans="3:4" s="20" customFormat="1" ht="12.95" customHeight="1" x14ac:dyDescent="0.2">
      <c r="C171" s="52"/>
      <c r="D171" s="52"/>
    </row>
    <row r="172" spans="3:4" s="20" customFormat="1" ht="12.95" customHeight="1" x14ac:dyDescent="0.2">
      <c r="C172" s="52"/>
      <c r="D172" s="52"/>
    </row>
    <row r="173" spans="3:4" s="20" customFormat="1" ht="12.95" customHeight="1" x14ac:dyDescent="0.2">
      <c r="C173" s="52"/>
      <c r="D173" s="52"/>
    </row>
    <row r="174" spans="3:4" s="20" customFormat="1" ht="12.95" customHeight="1" x14ac:dyDescent="0.2">
      <c r="C174" s="52"/>
      <c r="D174" s="52"/>
    </row>
    <row r="175" spans="3:4" s="20" customFormat="1" ht="12.95" customHeight="1" x14ac:dyDescent="0.2">
      <c r="C175" s="52"/>
      <c r="D175" s="52"/>
    </row>
    <row r="176" spans="3:4" s="20" customFormat="1" ht="12.95" customHeight="1" x14ac:dyDescent="0.2">
      <c r="C176" s="52"/>
      <c r="D176" s="5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16" sqref="A16:C1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62</v>
      </c>
      <c r="I1" s="8" t="s">
        <v>63</v>
      </c>
      <c r="J1" s="9" t="s">
        <v>64</v>
      </c>
    </row>
    <row r="2" spans="1:16" x14ac:dyDescent="0.2">
      <c r="I2" s="10" t="s">
        <v>65</v>
      </c>
      <c r="J2" s="11" t="s">
        <v>66</v>
      </c>
    </row>
    <row r="3" spans="1:16" x14ac:dyDescent="0.2">
      <c r="A3" s="12" t="s">
        <v>67</v>
      </c>
      <c r="I3" s="10" t="s">
        <v>68</v>
      </c>
      <c r="J3" s="11" t="s">
        <v>69</v>
      </c>
    </row>
    <row r="4" spans="1:16" x14ac:dyDescent="0.2">
      <c r="I4" s="10" t="s">
        <v>70</v>
      </c>
      <c r="J4" s="11" t="s">
        <v>69</v>
      </c>
    </row>
    <row r="5" spans="1:16" ht="13.5" thickBot="1" x14ac:dyDescent="0.25">
      <c r="I5" s="13" t="s">
        <v>71</v>
      </c>
      <c r="J5" s="14" t="s">
        <v>72</v>
      </c>
    </row>
    <row r="10" spans="1:16" ht="13.5" thickBot="1" x14ac:dyDescent="0.25"/>
    <row r="11" spans="1:16" ht="12.75" customHeight="1" thickBot="1" x14ac:dyDescent="0.25">
      <c r="A11" s="2" t="str">
        <f t="shared" ref="A11:A16" si="0">P11</f>
        <v>IBVS 4888 </v>
      </c>
      <c r="B11" s="4" t="str">
        <f t="shared" ref="B11:B16" si="1">IF(H11=INT(H11),"I","II")</f>
        <v>I</v>
      </c>
      <c r="C11" s="2">
        <f t="shared" ref="C11:C16" si="2">1*G11</f>
        <v>50943.419600000001</v>
      </c>
      <c r="D11" s="3" t="str">
        <f t="shared" ref="D11:D16" si="3">VLOOKUP(F11,I$1:J$5,2,FALSE)</f>
        <v>vis</v>
      </c>
      <c r="E11" s="15">
        <f>VLOOKUP(C11,Active!C$21:E$973,3,FALSE)</f>
        <v>9312.9958789925495</v>
      </c>
      <c r="F11" s="4" t="s">
        <v>71</v>
      </c>
      <c r="G11" s="3" t="str">
        <f t="shared" ref="G11:G16" si="4">MID(I11,3,LEN(I11)-3)</f>
        <v>50943.4196</v>
      </c>
      <c r="H11" s="2">
        <f t="shared" ref="H11:H16" si="5">1*K11</f>
        <v>9313</v>
      </c>
      <c r="I11" s="16" t="s">
        <v>73</v>
      </c>
      <c r="J11" s="17" t="s">
        <v>74</v>
      </c>
      <c r="K11" s="16">
        <v>9313</v>
      </c>
      <c r="L11" s="16" t="s">
        <v>75</v>
      </c>
      <c r="M11" s="17" t="s">
        <v>76</v>
      </c>
      <c r="N11" s="17" t="s">
        <v>77</v>
      </c>
      <c r="O11" s="18" t="s">
        <v>78</v>
      </c>
      <c r="P11" s="19" t="s">
        <v>79</v>
      </c>
    </row>
    <row r="12" spans="1:16" ht="12.75" customHeight="1" thickBot="1" x14ac:dyDescent="0.25">
      <c r="A12" s="2" t="str">
        <f t="shared" si="0"/>
        <v>IBVS 5263 </v>
      </c>
      <c r="B12" s="4" t="str">
        <f t="shared" si="1"/>
        <v>I</v>
      </c>
      <c r="C12" s="2">
        <f t="shared" si="2"/>
        <v>51375.492100000003</v>
      </c>
      <c r="D12" s="3" t="str">
        <f t="shared" si="3"/>
        <v>vis</v>
      </c>
      <c r="E12" s="15">
        <f>VLOOKUP(C12,Active!C$21:E$973,3,FALSE)</f>
        <v>9638.001170725367</v>
      </c>
      <c r="F12" s="4" t="s">
        <v>71</v>
      </c>
      <c r="G12" s="3" t="str">
        <f t="shared" si="4"/>
        <v>51375.4921</v>
      </c>
      <c r="H12" s="2">
        <f t="shared" si="5"/>
        <v>9638</v>
      </c>
      <c r="I12" s="16" t="s">
        <v>80</v>
      </c>
      <c r="J12" s="17" t="s">
        <v>81</v>
      </c>
      <c r="K12" s="16">
        <v>9638</v>
      </c>
      <c r="L12" s="16" t="s">
        <v>82</v>
      </c>
      <c r="M12" s="17" t="s">
        <v>76</v>
      </c>
      <c r="N12" s="17" t="s">
        <v>77</v>
      </c>
      <c r="O12" s="18" t="s">
        <v>83</v>
      </c>
      <c r="P12" s="19" t="s">
        <v>84</v>
      </c>
    </row>
    <row r="13" spans="1:16" ht="12.75" customHeight="1" thickBot="1" x14ac:dyDescent="0.25">
      <c r="A13" s="2" t="str">
        <f t="shared" si="0"/>
        <v>OEJV 0107 </v>
      </c>
      <c r="B13" s="4" t="str">
        <f t="shared" si="1"/>
        <v>I</v>
      </c>
      <c r="C13" s="2">
        <f t="shared" si="2"/>
        <v>54212.5072</v>
      </c>
      <c r="D13" s="3" t="str">
        <f t="shared" si="3"/>
        <v>vis</v>
      </c>
      <c r="E13" s="15">
        <f>VLOOKUP(C13,Active!C$21:E$973,3,FALSE)</f>
        <v>11772.006274558415</v>
      </c>
      <c r="F13" s="4" t="s">
        <v>71</v>
      </c>
      <c r="G13" s="3" t="str">
        <f t="shared" si="4"/>
        <v>54212.5072</v>
      </c>
      <c r="H13" s="2">
        <f t="shared" si="5"/>
        <v>11772</v>
      </c>
      <c r="I13" s="16" t="s">
        <v>90</v>
      </c>
      <c r="J13" s="17" t="s">
        <v>91</v>
      </c>
      <c r="K13" s="16">
        <v>11772</v>
      </c>
      <c r="L13" s="16" t="s">
        <v>92</v>
      </c>
      <c r="M13" s="17" t="s">
        <v>93</v>
      </c>
      <c r="N13" s="17" t="s">
        <v>94</v>
      </c>
      <c r="O13" s="18" t="s">
        <v>95</v>
      </c>
      <c r="P13" s="19" t="s">
        <v>96</v>
      </c>
    </row>
    <row r="14" spans="1:16" ht="12.75" customHeight="1" thickBot="1" x14ac:dyDescent="0.25">
      <c r="A14" s="2" t="str">
        <f t="shared" si="0"/>
        <v>BAVM 220 </v>
      </c>
      <c r="B14" s="4" t="str">
        <f t="shared" si="1"/>
        <v>I</v>
      </c>
      <c r="C14" s="2">
        <f t="shared" si="2"/>
        <v>55778.571900000003</v>
      </c>
      <c r="D14" s="3" t="str">
        <f t="shared" si="3"/>
        <v>vis</v>
      </c>
      <c r="E14" s="15">
        <f>VLOOKUP(C14,Active!C$21:E$973,3,FALSE)</f>
        <v>12950.001436703578</v>
      </c>
      <c r="F14" s="4" t="s">
        <v>71</v>
      </c>
      <c r="G14" s="3" t="str">
        <f t="shared" si="4"/>
        <v>55778.5719</v>
      </c>
      <c r="H14" s="2">
        <f t="shared" si="5"/>
        <v>12950</v>
      </c>
      <c r="I14" s="16" t="s">
        <v>97</v>
      </c>
      <c r="J14" s="17" t="s">
        <v>98</v>
      </c>
      <c r="K14" s="16">
        <v>12950</v>
      </c>
      <c r="L14" s="16" t="s">
        <v>99</v>
      </c>
      <c r="M14" s="17" t="s">
        <v>93</v>
      </c>
      <c r="N14" s="17" t="s">
        <v>100</v>
      </c>
      <c r="O14" s="18" t="s">
        <v>101</v>
      </c>
      <c r="P14" s="19" t="s">
        <v>102</v>
      </c>
    </row>
    <row r="15" spans="1:16" ht="12.75" customHeight="1" thickBot="1" x14ac:dyDescent="0.25">
      <c r="A15" s="2" t="str">
        <f t="shared" si="0"/>
        <v>BAVM 231 </v>
      </c>
      <c r="B15" s="4" t="str">
        <f t="shared" si="1"/>
        <v>I</v>
      </c>
      <c r="C15" s="2">
        <f t="shared" si="2"/>
        <v>56072.379000000001</v>
      </c>
      <c r="D15" s="3" t="str">
        <f t="shared" si="3"/>
        <v>vis</v>
      </c>
      <c r="E15" s="15">
        <f>VLOOKUP(C15,Active!C$21:E$973,3,FALSE)</f>
        <v>13171.003380240074</v>
      </c>
      <c r="F15" s="4" t="s">
        <v>71</v>
      </c>
      <c r="G15" s="3" t="str">
        <f t="shared" si="4"/>
        <v>56072.3790</v>
      </c>
      <c r="H15" s="2">
        <f t="shared" si="5"/>
        <v>13171</v>
      </c>
      <c r="I15" s="16" t="s">
        <v>103</v>
      </c>
      <c r="J15" s="17" t="s">
        <v>104</v>
      </c>
      <c r="K15" s="16" t="s">
        <v>105</v>
      </c>
      <c r="L15" s="16" t="s">
        <v>106</v>
      </c>
      <c r="M15" s="17" t="s">
        <v>93</v>
      </c>
      <c r="N15" s="17" t="s">
        <v>100</v>
      </c>
      <c r="O15" s="18" t="s">
        <v>101</v>
      </c>
      <c r="P15" s="19" t="s">
        <v>107</v>
      </c>
    </row>
    <row r="16" spans="1:16" ht="12.75" customHeight="1" thickBot="1" x14ac:dyDescent="0.25">
      <c r="A16" s="2" t="str">
        <f t="shared" si="0"/>
        <v> BBS 123 </v>
      </c>
      <c r="B16" s="4" t="str">
        <f t="shared" si="1"/>
        <v>I</v>
      </c>
      <c r="C16" s="2">
        <f t="shared" si="2"/>
        <v>51722.4761</v>
      </c>
      <c r="D16" s="3" t="str">
        <f t="shared" si="3"/>
        <v>vis</v>
      </c>
      <c r="E16" s="15">
        <f>VLOOKUP(C16,Active!C$21:E$973,3,FALSE)</f>
        <v>9899.0028224079397</v>
      </c>
      <c r="F16" s="4" t="s">
        <v>71</v>
      </c>
      <c r="G16" s="3" t="str">
        <f t="shared" si="4"/>
        <v>51722.4761</v>
      </c>
      <c r="H16" s="2">
        <f t="shared" si="5"/>
        <v>9899</v>
      </c>
      <c r="I16" s="16" t="s">
        <v>85</v>
      </c>
      <c r="J16" s="17" t="s">
        <v>86</v>
      </c>
      <c r="K16" s="16">
        <v>9899</v>
      </c>
      <c r="L16" s="16" t="s">
        <v>87</v>
      </c>
      <c r="M16" s="17" t="s">
        <v>76</v>
      </c>
      <c r="N16" s="17" t="s">
        <v>77</v>
      </c>
      <c r="O16" s="18" t="s">
        <v>88</v>
      </c>
      <c r="P16" s="18" t="s">
        <v>89</v>
      </c>
    </row>
    <row r="17" spans="2:6" x14ac:dyDescent="0.2">
      <c r="B17" s="4"/>
      <c r="F17" s="4"/>
    </row>
    <row r="18" spans="2:6" x14ac:dyDescent="0.2">
      <c r="B18" s="4"/>
      <c r="F18" s="4"/>
    </row>
    <row r="19" spans="2:6" x14ac:dyDescent="0.2">
      <c r="B19" s="4"/>
      <c r="F19" s="4"/>
    </row>
    <row r="20" spans="2:6" x14ac:dyDescent="0.2">
      <c r="B20" s="4"/>
      <c r="F20" s="4"/>
    </row>
    <row r="21" spans="2:6" x14ac:dyDescent="0.2">
      <c r="B21" s="4"/>
      <c r="F21" s="4"/>
    </row>
    <row r="22" spans="2:6" x14ac:dyDescent="0.2">
      <c r="B22" s="4"/>
      <c r="F22" s="4"/>
    </row>
    <row r="23" spans="2:6" x14ac:dyDescent="0.2">
      <c r="B23" s="4"/>
      <c r="F23" s="4"/>
    </row>
    <row r="24" spans="2:6" x14ac:dyDescent="0.2">
      <c r="B24" s="4"/>
      <c r="F24" s="4"/>
    </row>
    <row r="25" spans="2:6" x14ac:dyDescent="0.2">
      <c r="B25" s="4"/>
      <c r="F25" s="4"/>
    </row>
    <row r="26" spans="2:6" x14ac:dyDescent="0.2">
      <c r="B26" s="4"/>
      <c r="F26" s="4"/>
    </row>
    <row r="27" spans="2:6" x14ac:dyDescent="0.2">
      <c r="B27" s="4"/>
      <c r="F27" s="4"/>
    </row>
    <row r="28" spans="2:6" x14ac:dyDescent="0.2">
      <c r="B28" s="4"/>
      <c r="F28" s="4"/>
    </row>
    <row r="29" spans="2:6" x14ac:dyDescent="0.2">
      <c r="B29" s="4"/>
      <c r="F29" s="4"/>
    </row>
    <row r="30" spans="2:6" x14ac:dyDescent="0.2">
      <c r="B30" s="4"/>
      <c r="F30" s="4"/>
    </row>
    <row r="31" spans="2:6" x14ac:dyDescent="0.2">
      <c r="B31" s="4"/>
      <c r="F31" s="4"/>
    </row>
    <row r="32" spans="2: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</sheetData>
  <phoneticPr fontId="8" type="noConversion"/>
  <hyperlinks>
    <hyperlink ref="P11" r:id="rId1" display="http://www.konkoly.hu/cgi-bin/IBVS?4888"/>
    <hyperlink ref="P12" r:id="rId2" display="http://www.konkoly.hu/cgi-bin/IBVS?5263"/>
    <hyperlink ref="P13" r:id="rId3" display="http://var.astro.cz/oejv/issues/oejv0107.pdf"/>
    <hyperlink ref="P14" r:id="rId4" display="http://www.bav-astro.de/sfs/BAVM_link.php?BAVMnr=220"/>
    <hyperlink ref="P15" r:id="rId5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2024-02-19T04:00:30Z</dcterms:modified>
</cp:coreProperties>
</file>